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4.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xl/webextensions/webextension2.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SIS\HIRARC Template\Environmental Aspect-Impact\"/>
    </mc:Choice>
  </mc:AlternateContent>
  <bookViews>
    <workbookView xWindow="0" yWindow="690" windowWidth="12240" windowHeight="7455" firstSheet="1" activeTab="1"/>
  </bookViews>
  <sheets>
    <sheet name="USER GUIDELINE" sheetId="5" state="hidden" r:id="rId1"/>
    <sheet name="MAIN MENU" sheetId="9" r:id="rId2"/>
    <sheet name="JOBLIST" sheetId="1" r:id="rId3"/>
    <sheet name="ENVIRONMENTAL IMPACT" sheetId="10" r:id="rId4"/>
    <sheet name="EAIA" sheetId="2" r:id="rId5"/>
    <sheet name="RISK REG LIST" sheetId="6" state="hidden" r:id="rId6"/>
    <sheet name="MATRIX" sheetId="3" r:id="rId7"/>
    <sheet name="data joblist" sheetId="7" state="hidden" r:id="rId8"/>
    <sheet name="  " sheetId="4" state="hidden" r:id="rId9"/>
  </sheets>
  <externalReferences>
    <externalReference r:id="rId10"/>
  </externalReferences>
  <definedNames>
    <definedName name="_xlnm._FilterDatabase" localSheetId="0" hidden="1">'USER GUIDELINE'!$A$6:$A$8</definedName>
    <definedName name="Activity_1">JOBLIST!$D$55</definedName>
    <definedName name="Activity_1_top">JOBLIST!$B$36</definedName>
    <definedName name="Activity_10">JOBLIST!$D$242</definedName>
    <definedName name="Activity_10_Top">JOBLIST!$B$226</definedName>
    <definedName name="Activity_11">JOBLIST!$D$260</definedName>
    <definedName name="Activity_11_Top">JOBLIST!$B$244</definedName>
    <definedName name="Activity_112_Top">JOBLIST!$B$262</definedName>
    <definedName name="Activity_12">JOBLIST!$D$278</definedName>
    <definedName name="Activity_12_Top">JOBLIST!$B$262</definedName>
    <definedName name="Activity_13">JOBLIST!$D$296</definedName>
    <definedName name="Activity_13_Top">JOBLIST!$B$280</definedName>
    <definedName name="Activity_14">JOBLIST!$D$314</definedName>
    <definedName name="Activity_14_Top">JOBLIST!$B$298</definedName>
    <definedName name="Activity_15">JOBLIST!$D$332</definedName>
    <definedName name="Activity_15_Top">JOBLIST!$B$316</definedName>
    <definedName name="Activity_16">JOBLIST!$D$350</definedName>
    <definedName name="Activity_16_Top">JOBLIST!$B$334</definedName>
    <definedName name="Activity_17">JOBLIST!$D$369</definedName>
    <definedName name="Activity_17_Top">JOBLIST!$B$353</definedName>
    <definedName name="Activity_18">JOBLIST!$D$387</definedName>
    <definedName name="Activity_18_Top">JOBLIST!$B$371</definedName>
    <definedName name="Activity_2">JOBLIST!$D$76</definedName>
    <definedName name="Activity_2_Top">JOBLIST!$B$57</definedName>
    <definedName name="Activity_3">JOBLIST!$D$97</definedName>
    <definedName name="Activity_3_Top">JOBLIST!$B$78</definedName>
    <definedName name="Activity_4">JOBLIST!$D$118</definedName>
    <definedName name="Activity_4_Top">JOBLIST!$B$99</definedName>
    <definedName name="Activity_5">JOBLIST!$D$139</definedName>
    <definedName name="Activity_5_Top">JOBLIST!$B$120</definedName>
    <definedName name="Activity_6">JOBLIST!$D$160</definedName>
    <definedName name="Activity_6_Top">JOBLIST!$B$141</definedName>
    <definedName name="Activity_7">JOBLIST!$D$181</definedName>
    <definedName name="Activity_7_Top">JOBLIST!$B$162</definedName>
    <definedName name="Activity_8">JOBLIST!$D$203</definedName>
    <definedName name="Activity_8_Top">JOBLIST!$B$184</definedName>
    <definedName name="Activity_9">JOBLIST!$D$224</definedName>
    <definedName name="Activity_9_Top">JOBLIST!$B$205</definedName>
    <definedName name="ADVANTAGE">'USER GUIDELINE'!$A$258</definedName>
    <definedName name="benefit">'USER GUIDELINE'!$A$261</definedName>
    <definedName name="BudgetName">[1]Setup!$B$1</definedName>
    <definedName name="buttonjob1">JOBLIST!$D$47</definedName>
    <definedName name="buttonjob2">JOBLIST!$D$68</definedName>
    <definedName name="completing_HIRARC">'USER GUIDELINE'!#REF!</definedName>
    <definedName name="correction1">'USER GUIDELINE'!$A$230</definedName>
    <definedName name="Custom_made">'USER GUIDELINE'!$A$114</definedName>
    <definedName name="daman1">JOBLIST!$D$45</definedName>
    <definedName name="daman2">JOBLIST!$D$66</definedName>
    <definedName name="daman3">JOBLIST!$D$87</definedName>
    <definedName name="daman4">JOBLIST!$D$108</definedName>
    <definedName name="daman5">JOBLIST!$D$129</definedName>
    <definedName name="daman6">JOBLIST!$D$150</definedName>
    <definedName name="daman7">JOBLIST!$D$171</definedName>
    <definedName name="daman8">JOBLIST!$D$193</definedName>
    <definedName name="daman9">JOBLIST!$D$214</definedName>
    <definedName name="define_process">'USER GUIDELINE'!$A$161</definedName>
    <definedName name="DWEERFEF">'USER GUIDELINE'!#REF!</definedName>
    <definedName name="ERA_ComputerWorkstation">#REF!</definedName>
    <definedName name="ERA_EnvironmentalFactor">#REF!</definedName>
    <definedName name="ERA_ForcesAndContactStress">#REF!</definedName>
    <definedName name="ERA_Nonsittingworkstation">#REF!</definedName>
    <definedName name="ERA_OraganizationalFactor">#REF!</definedName>
    <definedName name="ERA_PrimaryRiskRating1">#REF!</definedName>
    <definedName name="ERA_PrimaryRiskRating2">#REF!</definedName>
    <definedName name="ERA_PrimaryRiskRating3">#REF!</definedName>
    <definedName name="ERA_SittingWorkstationLayout">#REF!</definedName>
    <definedName name="evaluation_comple">'USER GUIDELINE'!$A$207</definedName>
    <definedName name="Evaluation_complete">'USER GUIDELINE'!$A$191</definedName>
    <definedName name="evaluationcompleted">'USER GUIDELINE'!$A$205</definedName>
    <definedName name="evaluationcompleted_latest">'USER GUIDELINE'!$A$204</definedName>
    <definedName name="first_step">JOBLIST!$C$7</definedName>
    <definedName name="hazard_identification">'USER GUIDELINE'!$A$175</definedName>
    <definedName name="hazid">'USER GUIDELINE'!$A$103</definedName>
    <definedName name="hggf">'USER GUIDELINE'!#REF!</definedName>
    <definedName name="how_to_run">'USER GUIDELINE'!$A$132</definedName>
    <definedName name="Impact1">'ENVIRONMENTAL IMPACT'!$B$2</definedName>
    <definedName name="impact1_joblist">JOBLIST!$C$45</definedName>
    <definedName name="Impact2">'ENVIRONMENTAL IMPACT'!$B$21</definedName>
    <definedName name="impact2_joblist">JOBLIST!$C$66</definedName>
    <definedName name="Impact3">'ENVIRONMENTAL IMPACT'!$B$41</definedName>
    <definedName name="impact3_joblist">JOBLIST!$C$87</definedName>
    <definedName name="Impact4">'ENVIRONMENTAL IMPACT'!$B$61</definedName>
    <definedName name="impact4_joblist">JOBLIST!$C$108</definedName>
    <definedName name="Impact5">'ENVIRONMENTAL IMPACT'!$B$81</definedName>
    <definedName name="impact5_joblist">JOBLIST!$C$129</definedName>
    <definedName name="Impact6">'ENVIRONMENTAL IMPACT'!$B$101</definedName>
    <definedName name="impact6_joblist">JOBLIST!$C$150</definedName>
    <definedName name="Impact7">'ENVIRONMENTAL IMPACT'!$B$121</definedName>
    <definedName name="impact7_joblist">JOBLIST!$C$171</definedName>
    <definedName name="Impact8">'ENVIRONMENTAL IMPACT'!$B$141</definedName>
    <definedName name="impact8_joblist">JOBLIST!$C$193</definedName>
    <definedName name="Impact9">'ENVIRONMENTAL IMPACT'!$C$162</definedName>
    <definedName name="impact9_joblist">JOBLIST!$C$214</definedName>
    <definedName name="input_department">'USER GUIDELINE'!$A$137</definedName>
    <definedName name="input_process">'USER GUIDELINE'!$A$142</definedName>
    <definedName name="period">'[1]chart data'!$C$4</definedName>
    <definedName name="_xlnm.Print_Area" localSheetId="4">EAIA!$A$1:$P$103</definedName>
    <definedName name="_xlnm.Print_Area" localSheetId="2">JOBLIST!$A$1:$E$417</definedName>
    <definedName name="_xlnm.Print_Area" localSheetId="6">MATRIX!$D$3:$T$13</definedName>
    <definedName name="_xlnm.Print_Area" localSheetId="5">'RISK REG LIST'!$A$1:$I$28</definedName>
    <definedName name="Risk_analysis">'USER GUIDELINE'!$A$181</definedName>
    <definedName name="Risk_evaluation">'USER GUIDELINE'!$A$186</definedName>
    <definedName name="Saving_Printing">'USER GUIDELINE'!$A$211</definedName>
    <definedName name="User_Manual">'USER GUIDELINE'!$A$41</definedName>
    <definedName name="userfriendliness">'USER GUIDELINE'!$A$265</definedName>
    <definedName name="What_is_HIRARC">'USER GUIDELINE'!$A$86</definedName>
  </definedNames>
  <calcPr calcId="152511"/>
  <customWorkbookViews>
    <customWorkbookView name="Daman DQS - Personal View" guid="{AB56CD0F-A69B-43C5-AE2A-2FB8C6520542}" mergeInterval="0" personalView="1" maximized="1" windowWidth="1362" windowHeight="543" activeSheetId="1"/>
  </customWorkbookViews>
</workbook>
</file>

<file path=xl/calcChain.xml><?xml version="1.0" encoding="utf-8"?>
<calcChain xmlns="http://schemas.openxmlformats.org/spreadsheetml/2006/main">
  <c r="D214" i="1" l="1"/>
  <c r="Q48" i="1" l="1"/>
  <c r="Q47" i="1"/>
  <c r="I217" i="1"/>
  <c r="I216" i="1"/>
  <c r="I215" i="1"/>
  <c r="I214" i="1"/>
  <c r="I213" i="1"/>
  <c r="I212" i="1"/>
  <c r="I211" i="1"/>
  <c r="I210" i="1"/>
  <c r="I209" i="1"/>
  <c r="I208" i="1"/>
  <c r="I207" i="1"/>
  <c r="I206" i="1"/>
  <c r="I193" i="1"/>
  <c r="I192" i="1"/>
  <c r="I191" i="1"/>
  <c r="I190" i="1"/>
  <c r="I189" i="1"/>
  <c r="I188" i="1"/>
  <c r="I187" i="1"/>
  <c r="I186" i="1"/>
  <c r="I185" i="1"/>
  <c r="I194" i="1"/>
  <c r="I195" i="1"/>
  <c r="I196" i="1"/>
  <c r="Q46" i="1"/>
  <c r="J208" i="1" l="1"/>
  <c r="J209" i="1"/>
  <c r="J210" i="1"/>
  <c r="J206" i="1"/>
  <c r="J211" i="1"/>
  <c r="J207" i="1"/>
  <c r="J190" i="1"/>
  <c r="J187" i="1"/>
  <c r="J188" i="1"/>
  <c r="J185" i="1"/>
  <c r="J189" i="1"/>
  <c r="J186" i="1"/>
  <c r="Q45" i="1"/>
  <c r="I174" i="1"/>
  <c r="I173" i="1"/>
  <c r="I172" i="1"/>
  <c r="I171" i="1"/>
  <c r="I170" i="1"/>
  <c r="I169" i="1"/>
  <c r="I168" i="1"/>
  <c r="I167" i="1"/>
  <c r="I166" i="1"/>
  <c r="I165" i="1"/>
  <c r="I164" i="1"/>
  <c r="I163" i="1"/>
  <c r="W29" i="4"/>
  <c r="Q44" i="1"/>
  <c r="I153" i="1"/>
  <c r="I152" i="1"/>
  <c r="I151" i="1"/>
  <c r="I150" i="1"/>
  <c r="I149" i="1"/>
  <c r="I148" i="1"/>
  <c r="I147" i="1"/>
  <c r="I146" i="1"/>
  <c r="I145" i="1"/>
  <c r="I144" i="1"/>
  <c r="I143" i="1"/>
  <c r="I142" i="1"/>
  <c r="Q43" i="1"/>
  <c r="I132" i="1"/>
  <c r="I131" i="1"/>
  <c r="I130" i="1"/>
  <c r="I129" i="1"/>
  <c r="I128" i="1"/>
  <c r="I127" i="1"/>
  <c r="I126" i="1"/>
  <c r="I125" i="1"/>
  <c r="I124" i="1"/>
  <c r="I123" i="1"/>
  <c r="I122" i="1"/>
  <c r="I121" i="1"/>
  <c r="Q42" i="1"/>
  <c r="I111" i="1"/>
  <c r="I110" i="1"/>
  <c r="I109" i="1"/>
  <c r="I108" i="1"/>
  <c r="I107" i="1"/>
  <c r="I106" i="1"/>
  <c r="I105" i="1"/>
  <c r="I104" i="1"/>
  <c r="I103" i="1"/>
  <c r="I102" i="1"/>
  <c r="I101" i="1"/>
  <c r="I100" i="1"/>
  <c r="Q41" i="1"/>
  <c r="I90" i="1"/>
  <c r="I89" i="1"/>
  <c r="I88" i="1"/>
  <c r="I87" i="1"/>
  <c r="I86" i="1"/>
  <c r="I85" i="1"/>
  <c r="I84" i="1"/>
  <c r="I83" i="1"/>
  <c r="I82" i="1"/>
  <c r="I81" i="1"/>
  <c r="I80" i="1"/>
  <c r="I79" i="1"/>
  <c r="I383" i="1"/>
  <c r="I382" i="1"/>
  <c r="I381" i="1"/>
  <c r="I380" i="1"/>
  <c r="I379" i="1"/>
  <c r="I378" i="1"/>
  <c r="I377" i="1"/>
  <c r="I376" i="1"/>
  <c r="I375" i="1"/>
  <c r="I374" i="1"/>
  <c r="I373" i="1"/>
  <c r="I372" i="1"/>
  <c r="I365" i="1"/>
  <c r="I364" i="1"/>
  <c r="I363" i="1"/>
  <c r="I362" i="1"/>
  <c r="I361" i="1"/>
  <c r="I360" i="1"/>
  <c r="I359" i="1"/>
  <c r="I358" i="1"/>
  <c r="I357" i="1"/>
  <c r="I356" i="1"/>
  <c r="I355" i="1"/>
  <c r="I354" i="1"/>
  <c r="I346" i="1"/>
  <c r="I345" i="1"/>
  <c r="I344" i="1"/>
  <c r="I343" i="1"/>
  <c r="I342" i="1"/>
  <c r="I341" i="1"/>
  <c r="I340" i="1"/>
  <c r="I339" i="1"/>
  <c r="I338" i="1"/>
  <c r="I337" i="1"/>
  <c r="I336" i="1"/>
  <c r="I335" i="1"/>
  <c r="I328" i="1"/>
  <c r="I327" i="1"/>
  <c r="I326" i="1"/>
  <c r="I325" i="1"/>
  <c r="I324" i="1"/>
  <c r="I323" i="1"/>
  <c r="I322" i="1"/>
  <c r="I321" i="1"/>
  <c r="I320" i="1"/>
  <c r="I319" i="1"/>
  <c r="I318" i="1"/>
  <c r="I317" i="1"/>
  <c r="I310" i="1"/>
  <c r="I309" i="1"/>
  <c r="I308" i="1"/>
  <c r="I307" i="1"/>
  <c r="I306" i="1"/>
  <c r="I305" i="1"/>
  <c r="I304" i="1"/>
  <c r="I303" i="1"/>
  <c r="I302" i="1"/>
  <c r="I301" i="1"/>
  <c r="I300" i="1"/>
  <c r="I299" i="1"/>
  <c r="I292" i="1"/>
  <c r="I291" i="1"/>
  <c r="I290" i="1"/>
  <c r="I289" i="1"/>
  <c r="I288" i="1"/>
  <c r="I287" i="1"/>
  <c r="I286" i="1"/>
  <c r="I285" i="1"/>
  <c r="I284" i="1"/>
  <c r="I283" i="1"/>
  <c r="I282" i="1"/>
  <c r="I281" i="1"/>
  <c r="I274" i="1"/>
  <c r="I273" i="1"/>
  <c r="I272" i="1"/>
  <c r="I271" i="1"/>
  <c r="I270" i="1"/>
  <c r="I269" i="1"/>
  <c r="I268" i="1"/>
  <c r="I267" i="1"/>
  <c r="I266" i="1"/>
  <c r="I265" i="1"/>
  <c r="I264" i="1"/>
  <c r="I263" i="1"/>
  <c r="I256" i="1"/>
  <c r="I255" i="1"/>
  <c r="I254" i="1"/>
  <c r="I253" i="1"/>
  <c r="I252" i="1"/>
  <c r="I251" i="1"/>
  <c r="I250" i="1"/>
  <c r="I249" i="1"/>
  <c r="I248" i="1"/>
  <c r="I247" i="1"/>
  <c r="I246" i="1"/>
  <c r="I245" i="1"/>
  <c r="I238" i="1"/>
  <c r="I237" i="1"/>
  <c r="I236" i="1"/>
  <c r="I235" i="1"/>
  <c r="I234" i="1"/>
  <c r="I233" i="1"/>
  <c r="I232" i="1"/>
  <c r="I231" i="1"/>
  <c r="I230" i="1"/>
  <c r="I229" i="1"/>
  <c r="I228" i="1"/>
  <c r="I227" i="1"/>
  <c r="Q40" i="1"/>
  <c r="I69" i="1"/>
  <c r="I68" i="1"/>
  <c r="I67" i="1"/>
  <c r="I66" i="1"/>
  <c r="I65" i="1"/>
  <c r="I64" i="1"/>
  <c r="I63" i="1"/>
  <c r="I62" i="1"/>
  <c r="I61" i="1"/>
  <c r="I60" i="1"/>
  <c r="I59" i="1"/>
  <c r="I58" i="1"/>
  <c r="I51" i="1"/>
  <c r="I50" i="1"/>
  <c r="I49" i="1"/>
  <c r="I48" i="1"/>
  <c r="I47" i="1"/>
  <c r="I46" i="1"/>
  <c r="I45" i="1"/>
  <c r="I44" i="1"/>
  <c r="I43" i="1"/>
  <c r="I42" i="1"/>
  <c r="I41" i="1"/>
  <c r="I40" i="1"/>
  <c r="AP163" i="10"/>
  <c r="AO163" i="10"/>
  <c r="AN163" i="10"/>
  <c r="AM163" i="10"/>
  <c r="AL163" i="10"/>
  <c r="AK163" i="10"/>
  <c r="AJ163" i="10"/>
  <c r="AI163" i="10"/>
  <c r="AH163" i="10"/>
  <c r="AG163" i="10"/>
  <c r="AF163" i="10"/>
  <c r="AE163" i="10"/>
  <c r="AD163" i="10"/>
  <c r="AC163" i="10"/>
  <c r="AB163" i="10"/>
  <c r="AA163" i="10"/>
  <c r="Z163" i="10"/>
  <c r="Y163" i="10"/>
  <c r="X163" i="10"/>
  <c r="W163" i="10"/>
  <c r="V163" i="10"/>
  <c r="U163" i="10"/>
  <c r="T163" i="10"/>
  <c r="S163" i="10"/>
  <c r="R163" i="10"/>
  <c r="Q163" i="10"/>
  <c r="P163" i="10"/>
  <c r="O163" i="10"/>
  <c r="N163" i="10"/>
  <c r="M163" i="10"/>
  <c r="L163" i="10"/>
  <c r="K163" i="10"/>
  <c r="J163" i="10"/>
  <c r="I163" i="10"/>
  <c r="AP143" i="10"/>
  <c r="AO143" i="10"/>
  <c r="AN143" i="10"/>
  <c r="AM143" i="10"/>
  <c r="AL143" i="10"/>
  <c r="AK143" i="10"/>
  <c r="AJ143" i="10"/>
  <c r="AI143" i="10"/>
  <c r="AH143" i="10"/>
  <c r="AG143" i="10"/>
  <c r="AF143" i="10"/>
  <c r="AE143" i="10"/>
  <c r="AD143" i="10"/>
  <c r="AC143" i="10"/>
  <c r="AB143" i="10"/>
  <c r="AA143" i="10"/>
  <c r="Z143" i="10"/>
  <c r="Y143" i="10"/>
  <c r="X143" i="10"/>
  <c r="W143" i="10"/>
  <c r="V143" i="10"/>
  <c r="U143" i="10"/>
  <c r="T143" i="10"/>
  <c r="S143" i="10"/>
  <c r="R143" i="10"/>
  <c r="Q143" i="10"/>
  <c r="P143" i="10"/>
  <c r="O143" i="10"/>
  <c r="N143" i="10"/>
  <c r="M143" i="10"/>
  <c r="L143" i="10"/>
  <c r="K143" i="10"/>
  <c r="J143" i="10"/>
  <c r="I143" i="10"/>
  <c r="J80" i="1" l="1"/>
  <c r="J84" i="1"/>
  <c r="J147" i="1"/>
  <c r="K147" i="1" s="1"/>
  <c r="J81" i="1"/>
  <c r="K81" i="1" s="1"/>
  <c r="J144" i="1"/>
  <c r="K144" i="1" s="1"/>
  <c r="J145" i="1"/>
  <c r="K145" i="1" s="1"/>
  <c r="J142" i="1"/>
  <c r="K142" i="1" s="1"/>
  <c r="J146" i="1"/>
  <c r="K146" i="1" s="1"/>
  <c r="J143" i="1"/>
  <c r="K143" i="1"/>
  <c r="J165" i="1"/>
  <c r="K165" i="1" s="1"/>
  <c r="J168" i="1"/>
  <c r="K168" i="1" s="1"/>
  <c r="J166" i="1"/>
  <c r="K166" i="1" s="1"/>
  <c r="J163" i="1"/>
  <c r="K163" i="1" s="1"/>
  <c r="J167" i="1"/>
  <c r="K167" i="1" s="1"/>
  <c r="J164" i="1"/>
  <c r="K164" i="1" s="1"/>
  <c r="J372" i="1"/>
  <c r="K372" i="1" s="1"/>
  <c r="J123" i="1"/>
  <c r="K123" i="1" s="1"/>
  <c r="J126" i="1"/>
  <c r="J124" i="1"/>
  <c r="K124" i="1" s="1"/>
  <c r="J121" i="1"/>
  <c r="K121" i="1" s="1"/>
  <c r="J125" i="1"/>
  <c r="K125" i="1" s="1"/>
  <c r="J122" i="1"/>
  <c r="K122" i="1" s="1"/>
  <c r="J82" i="1"/>
  <c r="K82" i="1" s="1"/>
  <c r="J79" i="1"/>
  <c r="J83" i="1"/>
  <c r="K209" i="1"/>
  <c r="K186" i="1"/>
  <c r="J249" i="1"/>
  <c r="K249" i="1" s="1"/>
  <c r="J286" i="1"/>
  <c r="K286" i="1" s="1"/>
  <c r="J299" i="1"/>
  <c r="K299" i="1" s="1"/>
  <c r="J336" i="1"/>
  <c r="K336" i="1" s="1"/>
  <c r="J376" i="1"/>
  <c r="K376" i="1" s="1"/>
  <c r="J301" i="1"/>
  <c r="K301" i="1" s="1"/>
  <c r="J357" i="1"/>
  <c r="K357" i="1" s="1"/>
  <c r="K126" i="1"/>
  <c r="J229" i="1"/>
  <c r="K229" i="1" s="1"/>
  <c r="J284" i="1"/>
  <c r="K284" i="1" s="1"/>
  <c r="J374" i="1"/>
  <c r="K374" i="1" s="1"/>
  <c r="J355" i="1"/>
  <c r="K355" i="1" s="1"/>
  <c r="K211" i="1"/>
  <c r="J227" i="1"/>
  <c r="K227" i="1" s="1"/>
  <c r="J264" i="1"/>
  <c r="K264" i="1" s="1"/>
  <c r="J321" i="1"/>
  <c r="K321" i="1" s="1"/>
  <c r="J359" i="1"/>
  <c r="K359" i="1" s="1"/>
  <c r="J102" i="1"/>
  <c r="K102" i="1" s="1"/>
  <c r="K188" i="1"/>
  <c r="K190" i="1"/>
  <c r="K206" i="1"/>
  <c r="K208" i="1"/>
  <c r="J231" i="1"/>
  <c r="K231" i="1" s="1"/>
  <c r="J246" i="1"/>
  <c r="K246" i="1" s="1"/>
  <c r="J266" i="1"/>
  <c r="K266" i="1" s="1"/>
  <c r="J268" i="1"/>
  <c r="K268" i="1" s="1"/>
  <c r="J281" i="1"/>
  <c r="K281" i="1" s="1"/>
  <c r="J283" i="1"/>
  <c r="K283" i="1" s="1"/>
  <c r="J303" i="1"/>
  <c r="K303" i="1" s="1"/>
  <c r="J318" i="1"/>
  <c r="K318" i="1" s="1"/>
  <c r="J338" i="1"/>
  <c r="K338" i="1" s="1"/>
  <c r="J340" i="1"/>
  <c r="K340" i="1" s="1"/>
  <c r="J354" i="1"/>
  <c r="K354" i="1" s="1"/>
  <c r="J356" i="1"/>
  <c r="K356" i="1" s="1"/>
  <c r="K185" i="1"/>
  <c r="K187" i="1"/>
  <c r="K210" i="1"/>
  <c r="J228" i="1"/>
  <c r="K228" i="1" s="1"/>
  <c r="J248" i="1"/>
  <c r="K248" i="1" s="1"/>
  <c r="J250" i="1"/>
  <c r="K250" i="1" s="1"/>
  <c r="J263" i="1"/>
  <c r="K263" i="1" s="1"/>
  <c r="J265" i="1"/>
  <c r="K265" i="1" s="1"/>
  <c r="J285" i="1"/>
  <c r="K285" i="1" s="1"/>
  <c r="J300" i="1"/>
  <c r="K300" i="1" s="1"/>
  <c r="J320" i="1"/>
  <c r="K320" i="1" s="1"/>
  <c r="J322" i="1"/>
  <c r="K322" i="1" s="1"/>
  <c r="J335" i="1"/>
  <c r="K335" i="1" s="1"/>
  <c r="J337" i="1"/>
  <c r="K337" i="1" s="1"/>
  <c r="J358" i="1"/>
  <c r="K358" i="1" s="1"/>
  <c r="J373" i="1"/>
  <c r="K373" i="1" s="1"/>
  <c r="J375" i="1"/>
  <c r="K375" i="1" s="1"/>
  <c r="J377" i="1"/>
  <c r="K377" i="1" s="1"/>
  <c r="K189" i="1"/>
  <c r="K207" i="1"/>
  <c r="J230" i="1"/>
  <c r="K230" i="1" s="1"/>
  <c r="J232" i="1"/>
  <c r="K232" i="1" s="1"/>
  <c r="J245" i="1"/>
  <c r="K245" i="1" s="1"/>
  <c r="J247" i="1"/>
  <c r="K247" i="1" s="1"/>
  <c r="J267" i="1"/>
  <c r="K267" i="1" s="1"/>
  <c r="J282" i="1"/>
  <c r="K282" i="1" s="1"/>
  <c r="J302" i="1"/>
  <c r="K302" i="1" s="1"/>
  <c r="J304" i="1"/>
  <c r="K304" i="1" s="1"/>
  <c r="J317" i="1"/>
  <c r="K317" i="1" s="1"/>
  <c r="J319" i="1"/>
  <c r="K319" i="1" s="1"/>
  <c r="J339" i="1"/>
  <c r="K339" i="1" s="1"/>
  <c r="J105" i="1"/>
  <c r="K105" i="1" s="1"/>
  <c r="J103" i="1"/>
  <c r="K103" i="1" s="1"/>
  <c r="J100" i="1"/>
  <c r="K100" i="1" s="1"/>
  <c r="J104" i="1"/>
  <c r="K104" i="1" s="1"/>
  <c r="J101" i="1"/>
  <c r="K101" i="1" s="1"/>
  <c r="K84" i="1"/>
  <c r="K83" i="1"/>
  <c r="K79" i="1"/>
  <c r="K80" i="1"/>
  <c r="J63" i="1"/>
  <c r="K63" i="1" s="1"/>
  <c r="J60" i="1"/>
  <c r="K60" i="1" s="1"/>
  <c r="J61" i="1"/>
  <c r="K61" i="1" s="1"/>
  <c r="J58" i="1"/>
  <c r="K58" i="1" s="1"/>
  <c r="J62" i="1"/>
  <c r="K62" i="1" s="1"/>
  <c r="J59" i="1"/>
  <c r="K59" i="1" s="1"/>
  <c r="I169" i="10"/>
  <c r="L169" i="10" s="1"/>
  <c r="I168" i="10"/>
  <c r="L168" i="10" s="1"/>
  <c r="I167" i="10"/>
  <c r="I166" i="10"/>
  <c r="I165" i="10"/>
  <c r="I148" i="10"/>
  <c r="L148" i="10" s="1"/>
  <c r="I149" i="10"/>
  <c r="L149" i="10" s="1"/>
  <c r="I147" i="10"/>
  <c r="I146" i="10"/>
  <c r="I145" i="10"/>
  <c r="AP123" i="10"/>
  <c r="AO123" i="10"/>
  <c r="AN123" i="10"/>
  <c r="AM123" i="10"/>
  <c r="AL123" i="10"/>
  <c r="AK123" i="10"/>
  <c r="AJ123" i="10"/>
  <c r="AI123" i="10"/>
  <c r="AH123" i="10"/>
  <c r="AG123" i="10"/>
  <c r="AF123" i="10"/>
  <c r="AE123" i="10"/>
  <c r="AD123" i="10"/>
  <c r="AC123" i="10"/>
  <c r="AB123" i="10"/>
  <c r="AA123" i="10"/>
  <c r="Z123" i="10"/>
  <c r="Y123" i="10"/>
  <c r="X123" i="10"/>
  <c r="W123" i="10"/>
  <c r="V123" i="10"/>
  <c r="U123" i="10"/>
  <c r="T123" i="10"/>
  <c r="S123" i="10"/>
  <c r="R123" i="10"/>
  <c r="Q123" i="10"/>
  <c r="P123" i="10"/>
  <c r="O123" i="10"/>
  <c r="N123" i="10"/>
  <c r="M123" i="10"/>
  <c r="L123" i="10"/>
  <c r="K123" i="10"/>
  <c r="J123" i="10"/>
  <c r="I123" i="10"/>
  <c r="I103" i="10"/>
  <c r="J103" i="10"/>
  <c r="K103" i="10"/>
  <c r="L103" i="10"/>
  <c r="M103" i="10"/>
  <c r="N103" i="10"/>
  <c r="O103" i="10"/>
  <c r="P103" i="10"/>
  <c r="Q103" i="10"/>
  <c r="R103" i="10"/>
  <c r="S103" i="10"/>
  <c r="T103" i="10"/>
  <c r="U103" i="10"/>
  <c r="V103" i="10"/>
  <c r="W103" i="10"/>
  <c r="X103" i="10"/>
  <c r="Y103" i="10"/>
  <c r="Z103" i="10"/>
  <c r="AA103" i="10"/>
  <c r="AB103" i="10"/>
  <c r="AC103" i="10"/>
  <c r="AD103" i="10"/>
  <c r="AE103" i="10"/>
  <c r="AF103" i="10"/>
  <c r="AG103" i="10"/>
  <c r="AH103" i="10"/>
  <c r="AI103" i="10"/>
  <c r="AJ103" i="10"/>
  <c r="AK103" i="10"/>
  <c r="AL103" i="10"/>
  <c r="AM103" i="10"/>
  <c r="AN103" i="10"/>
  <c r="AO103" i="10"/>
  <c r="AP103" i="10"/>
  <c r="AP83" i="10"/>
  <c r="AO83" i="10"/>
  <c r="AN83" i="10"/>
  <c r="AM83" i="10"/>
  <c r="AL83" i="10"/>
  <c r="AK83" i="10"/>
  <c r="AJ83" i="10"/>
  <c r="AI83" i="10"/>
  <c r="AH83" i="10"/>
  <c r="AG83" i="10"/>
  <c r="AF83" i="10"/>
  <c r="AE83" i="10"/>
  <c r="AD83" i="10"/>
  <c r="AC83" i="10"/>
  <c r="AB83" i="10"/>
  <c r="AA83" i="10"/>
  <c r="Z83" i="10"/>
  <c r="Y83" i="10"/>
  <c r="X83" i="10"/>
  <c r="W83" i="10"/>
  <c r="V83" i="10"/>
  <c r="U83" i="10"/>
  <c r="T83" i="10"/>
  <c r="S83" i="10"/>
  <c r="R83" i="10"/>
  <c r="Q83" i="10"/>
  <c r="P83" i="10"/>
  <c r="O83" i="10"/>
  <c r="N83" i="10"/>
  <c r="M83" i="10"/>
  <c r="L83" i="10"/>
  <c r="K83" i="10"/>
  <c r="J83" i="10"/>
  <c r="I83" i="10"/>
  <c r="V29" i="4" l="1"/>
  <c r="J169" i="10"/>
  <c r="J168" i="10"/>
  <c r="J165" i="10"/>
  <c r="L165" i="10"/>
  <c r="J166" i="10"/>
  <c r="L166" i="10"/>
  <c r="L167" i="10"/>
  <c r="J167" i="10"/>
  <c r="J149" i="10"/>
  <c r="J148" i="10"/>
  <c r="J145" i="10"/>
  <c r="L145" i="10"/>
  <c r="J146" i="10"/>
  <c r="L146" i="10"/>
  <c r="L147" i="10"/>
  <c r="J147" i="10"/>
  <c r="I129" i="10"/>
  <c r="L129" i="10" s="1"/>
  <c r="I128" i="10"/>
  <c r="L128" i="10" s="1"/>
  <c r="I127" i="10"/>
  <c r="I126" i="10"/>
  <c r="I125" i="10"/>
  <c r="I108" i="10"/>
  <c r="J108" i="10" s="1"/>
  <c r="I106" i="10"/>
  <c r="J106" i="10" s="1"/>
  <c r="I107" i="10"/>
  <c r="I105" i="10"/>
  <c r="L105" i="10" s="1"/>
  <c r="I109" i="10"/>
  <c r="I89" i="10"/>
  <c r="J89" i="10" s="1"/>
  <c r="I88" i="10"/>
  <c r="L88" i="10" s="1"/>
  <c r="I87" i="10"/>
  <c r="I86" i="10"/>
  <c r="I85"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R63" i="10"/>
  <c r="Q63" i="10"/>
  <c r="P63" i="10"/>
  <c r="O63" i="10"/>
  <c r="N63" i="10"/>
  <c r="M63" i="10"/>
  <c r="L63" i="10"/>
  <c r="K63" i="10"/>
  <c r="J63" i="10"/>
  <c r="I6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I170" i="10" l="1"/>
  <c r="I171" i="10" s="1"/>
  <c r="I150" i="10"/>
  <c r="I151" i="10" s="1"/>
  <c r="D193" i="1" s="1"/>
  <c r="J129" i="10"/>
  <c r="J128" i="10"/>
  <c r="J125" i="10"/>
  <c r="L125" i="10"/>
  <c r="J126" i="10"/>
  <c r="L126" i="10"/>
  <c r="L127" i="10"/>
  <c r="J127" i="10"/>
  <c r="L108" i="10"/>
  <c r="L106" i="10"/>
  <c r="L107" i="10"/>
  <c r="J107" i="10"/>
  <c r="J105" i="10"/>
  <c r="L109" i="10"/>
  <c r="J109" i="10"/>
  <c r="L89" i="10"/>
  <c r="J88" i="10"/>
  <c r="J85" i="10"/>
  <c r="L85" i="10"/>
  <c r="J86" i="10"/>
  <c r="L86" i="10"/>
  <c r="L87" i="10"/>
  <c r="J87" i="10"/>
  <c r="I69" i="10"/>
  <c r="J69" i="10" s="1"/>
  <c r="I68" i="10"/>
  <c r="L68" i="10" s="1"/>
  <c r="I67" i="10"/>
  <c r="I66" i="10"/>
  <c r="I65" i="10"/>
  <c r="I48" i="10"/>
  <c r="J48" i="10" s="1"/>
  <c r="I49" i="10"/>
  <c r="L49" i="10" s="1"/>
  <c r="I45" i="10"/>
  <c r="L45" i="10" s="1"/>
  <c r="I47" i="10"/>
  <c r="I46" i="10"/>
  <c r="I29" i="10"/>
  <c r="I27" i="10"/>
  <c r="I28" i="10"/>
  <c r="I26" i="10"/>
  <c r="I25" i="10"/>
  <c r="J53" i="1"/>
  <c r="K53" i="1" s="1"/>
  <c r="J50" i="1"/>
  <c r="K50" i="1" s="1"/>
  <c r="J54" i="1"/>
  <c r="K54" i="1" s="1"/>
  <c r="J51" i="1"/>
  <c r="K51" i="1" s="1"/>
  <c r="J52" i="1"/>
  <c r="K52" i="1" s="1"/>
  <c r="J49" i="1"/>
  <c r="K49" i="1" s="1"/>
  <c r="AP4" i="10"/>
  <c r="AO4" i="10"/>
  <c r="AN4" i="10"/>
  <c r="AM4" i="10"/>
  <c r="AL4" i="10"/>
  <c r="AK4" i="10"/>
  <c r="AJ4" i="10"/>
  <c r="AI4" i="10"/>
  <c r="AH4" i="10"/>
  <c r="AG4" i="10"/>
  <c r="AF4" i="10"/>
  <c r="AE4" i="10"/>
  <c r="AD4" i="10"/>
  <c r="AC4" i="10"/>
  <c r="AB4" i="10"/>
  <c r="AA4" i="10"/>
  <c r="Z4" i="10"/>
  <c r="Y4" i="10"/>
  <c r="X4" i="10"/>
  <c r="W4" i="10"/>
  <c r="V4" i="10"/>
  <c r="U4" i="10"/>
  <c r="T4" i="10"/>
  <c r="S4" i="10"/>
  <c r="R4" i="10"/>
  <c r="Q4" i="10"/>
  <c r="P4" i="10"/>
  <c r="O4" i="10"/>
  <c r="N4" i="10"/>
  <c r="M4" i="10"/>
  <c r="L4" i="10"/>
  <c r="K4" i="10"/>
  <c r="J4" i="10"/>
  <c r="I4" i="10"/>
  <c r="I130" i="10" l="1"/>
  <c r="I131" i="10" s="1"/>
  <c r="D171" i="1" s="1"/>
  <c r="P46" i="1" s="1"/>
  <c r="I110" i="10"/>
  <c r="I111" i="10" s="1"/>
  <c r="D150" i="1" s="1"/>
  <c r="I90" i="10"/>
  <c r="I91" i="10" s="1"/>
  <c r="L69" i="10"/>
  <c r="J68" i="10"/>
  <c r="J65" i="10"/>
  <c r="L65" i="10"/>
  <c r="J66" i="10"/>
  <c r="L66" i="10"/>
  <c r="L67" i="10"/>
  <c r="J67" i="10"/>
  <c r="L48" i="10"/>
  <c r="J49" i="10"/>
  <c r="J45" i="10"/>
  <c r="L47" i="10"/>
  <c r="J47" i="10"/>
  <c r="J46" i="10"/>
  <c r="L46" i="10"/>
  <c r="N35" i="4"/>
  <c r="I7" i="10"/>
  <c r="I8" i="10"/>
  <c r="I6" i="10"/>
  <c r="I10" i="10"/>
  <c r="I9" i="10"/>
  <c r="S41" i="4"/>
  <c r="W41" i="4"/>
  <c r="S40" i="4"/>
  <c r="W40" i="4"/>
  <c r="S39" i="4"/>
  <c r="W39" i="4"/>
  <c r="S38" i="4"/>
  <c r="W38" i="4"/>
  <c r="S37" i="4"/>
  <c r="W37" i="4"/>
  <c r="S36" i="4"/>
  <c r="W36" i="4"/>
  <c r="S35" i="4"/>
  <c r="W35" i="4"/>
  <c r="S34" i="4"/>
  <c r="W34" i="4"/>
  <c r="S33" i="4"/>
  <c r="W33" i="4"/>
  <c r="S32" i="4"/>
  <c r="W32" i="4"/>
  <c r="V32" i="4" s="1"/>
  <c r="S31" i="4"/>
  <c r="W31" i="4"/>
  <c r="V31" i="4" s="1"/>
  <c r="S30" i="4"/>
  <c r="W30" i="4"/>
  <c r="V30" i="4" s="1"/>
  <c r="S29" i="4"/>
  <c r="S28" i="4"/>
  <c r="W28" i="4"/>
  <c r="V28" i="4" s="1"/>
  <c r="S27" i="4"/>
  <c r="W27" i="4"/>
  <c r="V27" i="4" s="1"/>
  <c r="S26" i="4"/>
  <c r="W26" i="4"/>
  <c r="V26" i="4" s="1"/>
  <c r="S25" i="4"/>
  <c r="W25" i="4"/>
  <c r="V25" i="4" s="1"/>
  <c r="S24" i="4"/>
  <c r="W24" i="4"/>
  <c r="V24" i="4" s="1"/>
  <c r="G20" i="3"/>
  <c r="G18" i="3" s="1"/>
  <c r="H95" i="2"/>
  <c r="B62" i="2"/>
  <c r="E4" i="2"/>
  <c r="T32" i="6"/>
  <c r="S32" i="6"/>
  <c r="T31" i="6"/>
  <c r="S31" i="6"/>
  <c r="T30" i="6"/>
  <c r="S30" i="6"/>
  <c r="T29" i="6"/>
  <c r="S29" i="6"/>
  <c r="T28" i="6"/>
  <c r="S28" i="6"/>
  <c r="T27" i="6"/>
  <c r="S27" i="6"/>
  <c r="T26" i="6"/>
  <c r="S26" i="6"/>
  <c r="T25" i="6"/>
  <c r="S25" i="6"/>
  <c r="T24" i="6"/>
  <c r="S24" i="6"/>
  <c r="T23" i="6"/>
  <c r="S23" i="6"/>
  <c r="T22" i="6"/>
  <c r="S22" i="6"/>
  <c r="T21" i="6"/>
  <c r="S21" i="6"/>
  <c r="T20" i="6"/>
  <c r="S20" i="6"/>
  <c r="T19" i="6"/>
  <c r="S19" i="6"/>
  <c r="T18" i="6"/>
  <c r="S18" i="6"/>
  <c r="T17" i="6"/>
  <c r="S17" i="6"/>
  <c r="T16" i="6"/>
  <c r="S16" i="6"/>
  <c r="T15" i="6"/>
  <c r="S15" i="6"/>
  <c r="R32" i="6"/>
  <c r="R31" i="6"/>
  <c r="R30" i="6"/>
  <c r="R29" i="6"/>
  <c r="R28" i="6"/>
  <c r="R27" i="6"/>
  <c r="R26" i="6"/>
  <c r="R25" i="6"/>
  <c r="R24" i="6"/>
  <c r="R23" i="6"/>
  <c r="R22" i="6"/>
  <c r="R21" i="6"/>
  <c r="R20" i="6"/>
  <c r="R19" i="6"/>
  <c r="R18" i="6"/>
  <c r="R17" i="6"/>
  <c r="R16" i="6"/>
  <c r="R15" i="6"/>
  <c r="B11" i="2"/>
  <c r="E55" i="2"/>
  <c r="L227" i="1"/>
  <c r="L228" i="1"/>
  <c r="L229" i="1"/>
  <c r="L230" i="1"/>
  <c r="L231" i="1"/>
  <c r="L232" i="1"/>
  <c r="L233" i="1"/>
  <c r="L234" i="1"/>
  <c r="L235" i="1"/>
  <c r="N227" i="1"/>
  <c r="N228" i="1"/>
  <c r="N229" i="1"/>
  <c r="N230" i="1"/>
  <c r="N231" i="1"/>
  <c r="N232" i="1"/>
  <c r="N233" i="1"/>
  <c r="N234" i="1"/>
  <c r="N235" i="1"/>
  <c r="H227" i="1"/>
  <c r="M227" i="1"/>
  <c r="H228" i="1"/>
  <c r="M228" i="1"/>
  <c r="H229" i="1"/>
  <c r="M229" i="1"/>
  <c r="H230" i="1"/>
  <c r="M230" i="1"/>
  <c r="H231" i="1"/>
  <c r="M231" i="1"/>
  <c r="H232" i="1"/>
  <c r="M232" i="1"/>
  <c r="H233" i="1"/>
  <c r="M233" i="1"/>
  <c r="H234" i="1"/>
  <c r="M234" i="1"/>
  <c r="H235" i="1"/>
  <c r="M235" i="1"/>
  <c r="O40" i="1"/>
  <c r="O41" i="1"/>
  <c r="O42" i="1"/>
  <c r="O43" i="1"/>
  <c r="O44" i="1"/>
  <c r="O45" i="1"/>
  <c r="O46" i="1"/>
  <c r="O47" i="1"/>
  <c r="P47" i="1"/>
  <c r="O48" i="1"/>
  <c r="P48" i="1"/>
  <c r="O49" i="1"/>
  <c r="P49" i="1"/>
  <c r="Q49" i="1"/>
  <c r="O50" i="1"/>
  <c r="P50" i="1"/>
  <c r="Q50" i="1"/>
  <c r="O51" i="1"/>
  <c r="P51" i="1"/>
  <c r="Q51" i="1"/>
  <c r="O52" i="1"/>
  <c r="P52" i="1"/>
  <c r="Q52" i="1"/>
  <c r="O53" i="1"/>
  <c r="P53" i="1"/>
  <c r="Q53" i="1"/>
  <c r="O54" i="1"/>
  <c r="P54" i="1"/>
  <c r="Q54" i="1"/>
  <c r="O55" i="1"/>
  <c r="P55" i="1"/>
  <c r="Q55" i="1"/>
  <c r="O56" i="1"/>
  <c r="P56" i="1"/>
  <c r="Q56" i="1"/>
  <c r="O57" i="1"/>
  <c r="P57" i="1"/>
  <c r="Q57" i="1"/>
  <c r="C373" i="1"/>
  <c r="C355" i="1"/>
  <c r="C336" i="1"/>
  <c r="C318" i="1"/>
  <c r="C300" i="1"/>
  <c r="C282" i="1"/>
  <c r="C264" i="1"/>
  <c r="C246" i="1"/>
  <c r="C228" i="1"/>
  <c r="C207" i="1"/>
  <c r="C186" i="1"/>
  <c r="C164" i="1"/>
  <c r="C143" i="1"/>
  <c r="C122" i="1"/>
  <c r="C101" i="1"/>
  <c r="C80" i="1"/>
  <c r="C59" i="1"/>
  <c r="C38" i="1"/>
  <c r="M32" i="6"/>
  <c r="M31" i="6"/>
  <c r="M30" i="6"/>
  <c r="M29" i="6"/>
  <c r="M28" i="6"/>
  <c r="M27" i="6"/>
  <c r="M26" i="6"/>
  <c r="M25" i="6"/>
  <c r="M24" i="6"/>
  <c r="P41" i="4"/>
  <c r="P40" i="4"/>
  <c r="P39" i="4"/>
  <c r="P38" i="4"/>
  <c r="P37" i="4"/>
  <c r="P36" i="4"/>
  <c r="P35" i="4"/>
  <c r="P34" i="4"/>
  <c r="P33" i="4"/>
  <c r="O41" i="4"/>
  <c r="O40" i="4"/>
  <c r="O39" i="4"/>
  <c r="O38" i="4"/>
  <c r="O37" i="4"/>
  <c r="O36" i="4"/>
  <c r="O35" i="4"/>
  <c r="O34" i="4"/>
  <c r="O33" i="4"/>
  <c r="R41" i="4"/>
  <c r="Q41" i="4"/>
  <c r="R40" i="4"/>
  <c r="Q40" i="4"/>
  <c r="R39" i="4"/>
  <c r="Q39" i="4"/>
  <c r="R38" i="4"/>
  <c r="Q38" i="4"/>
  <c r="R37" i="4"/>
  <c r="Q37" i="4"/>
  <c r="R36" i="4"/>
  <c r="Q36" i="4"/>
  <c r="R35" i="4"/>
  <c r="Q35" i="4"/>
  <c r="R34" i="4"/>
  <c r="Q34" i="4"/>
  <c r="R33" i="4"/>
  <c r="Q33" i="4"/>
  <c r="I55" i="2"/>
  <c r="E57" i="2"/>
  <c r="D373" i="1"/>
  <c r="D355" i="1"/>
  <c r="D336" i="1"/>
  <c r="D318" i="1"/>
  <c r="D300" i="1"/>
  <c r="D282" i="1"/>
  <c r="D264" i="1"/>
  <c r="D246" i="1"/>
  <c r="D228" i="1"/>
  <c r="Q235" i="1"/>
  <c r="P235" i="1"/>
  <c r="O235" i="1"/>
  <c r="Q234" i="1"/>
  <c r="P234" i="1"/>
  <c r="O234" i="1"/>
  <c r="Q233" i="1"/>
  <c r="P233" i="1"/>
  <c r="O233" i="1"/>
  <c r="Q232" i="1"/>
  <c r="P232" i="1"/>
  <c r="O232" i="1"/>
  <c r="Q231" i="1"/>
  <c r="P231" i="1"/>
  <c r="O231" i="1"/>
  <c r="Q230" i="1"/>
  <c r="P230" i="1"/>
  <c r="O230" i="1"/>
  <c r="Q229" i="1"/>
  <c r="P229" i="1"/>
  <c r="O229" i="1"/>
  <c r="R228" i="1"/>
  <c r="Q228" i="1"/>
  <c r="P228" i="1"/>
  <c r="O228" i="1"/>
  <c r="R227" i="1"/>
  <c r="Q227" i="1"/>
  <c r="P227" i="1"/>
  <c r="O227" i="1"/>
  <c r="R226" i="1"/>
  <c r="R225" i="1"/>
  <c r="R224" i="1"/>
  <c r="U226" i="1"/>
  <c r="T226" i="1"/>
  <c r="R223" i="1"/>
  <c r="P32" i="4"/>
  <c r="O32" i="4"/>
  <c r="P31" i="4"/>
  <c r="O31" i="4"/>
  <c r="P30" i="4"/>
  <c r="O30" i="4"/>
  <c r="P29" i="4"/>
  <c r="O29" i="4"/>
  <c r="P28" i="4"/>
  <c r="O28" i="4"/>
  <c r="P27" i="4"/>
  <c r="O27" i="4"/>
  <c r="P26" i="4"/>
  <c r="O26" i="4"/>
  <c r="P25" i="4"/>
  <c r="O25" i="4"/>
  <c r="Q32" i="4"/>
  <c r="Q31" i="4"/>
  <c r="Q30" i="4"/>
  <c r="Q29" i="4"/>
  <c r="Q28" i="4"/>
  <c r="Q27" i="4"/>
  <c r="Q26" i="4"/>
  <c r="Q25" i="4"/>
  <c r="Q24" i="4"/>
  <c r="P24" i="4"/>
  <c r="O24" i="4"/>
  <c r="M23" i="6"/>
  <c r="M22" i="6"/>
  <c r="M21" i="6"/>
  <c r="M20" i="6"/>
  <c r="M19" i="6"/>
  <c r="M18" i="6"/>
  <c r="M17" i="6"/>
  <c r="M16" i="6"/>
  <c r="M15" i="6"/>
  <c r="I4" i="2"/>
  <c r="D2" i="1"/>
  <c r="D38" i="1"/>
  <c r="R32" i="4"/>
  <c r="R31" i="4"/>
  <c r="R30" i="4"/>
  <c r="R29" i="4"/>
  <c r="R28" i="4"/>
  <c r="R27" i="4"/>
  <c r="R26" i="4"/>
  <c r="R25" i="4"/>
  <c r="R24" i="4"/>
  <c r="Y20" i="4"/>
  <c r="AB20" i="4"/>
  <c r="AA20" i="4"/>
  <c r="D59" i="1"/>
  <c r="D143" i="1"/>
  <c r="D164" i="1"/>
  <c r="D186" i="1"/>
  <c r="D207" i="1"/>
  <c r="D122" i="1"/>
  <c r="D101" i="1"/>
  <c r="D80" i="1"/>
  <c r="E6" i="2"/>
  <c r="H17" i="6" l="1"/>
  <c r="P44" i="1"/>
  <c r="D129" i="1"/>
  <c r="AA24" i="4"/>
  <c r="AA37" i="4"/>
  <c r="AA25" i="4"/>
  <c r="AA35" i="4"/>
  <c r="AA36" i="4"/>
  <c r="AA33" i="4"/>
  <c r="AA34" i="4"/>
  <c r="AA31" i="4"/>
  <c r="AF95" i="4" s="1"/>
  <c r="AF114" i="4" s="1"/>
  <c r="AA32" i="4"/>
  <c r="AA29" i="4"/>
  <c r="AA30" i="4"/>
  <c r="K31" i="4" s="1"/>
  <c r="AA28" i="4"/>
  <c r="AA27" i="4"/>
  <c r="K28" i="4" s="1"/>
  <c r="AA26" i="4"/>
  <c r="K32" i="4"/>
  <c r="AA23" i="4"/>
  <c r="T32" i="4"/>
  <c r="U32" i="4" s="1"/>
  <c r="T34" i="4"/>
  <c r="U34" i="4" s="1"/>
  <c r="V34" i="4" s="1"/>
  <c r="H69" i="2" s="1"/>
  <c r="T40" i="4"/>
  <c r="U40" i="4" s="1"/>
  <c r="T33" i="4"/>
  <c r="U33" i="4" s="1"/>
  <c r="V33" i="4" s="1"/>
  <c r="H65" i="2" s="1"/>
  <c r="T35" i="4"/>
  <c r="U35" i="4" s="1"/>
  <c r="T41" i="4"/>
  <c r="P45" i="1"/>
  <c r="N37" i="4"/>
  <c r="L81" i="2" s="1"/>
  <c r="K37" i="4"/>
  <c r="L37" i="4" s="1"/>
  <c r="E82" i="2" s="1"/>
  <c r="O28" i="6" s="1"/>
  <c r="AF422" i="4"/>
  <c r="AF436" i="4" s="1"/>
  <c r="M27" i="4"/>
  <c r="N38" i="4"/>
  <c r="L85" i="2" s="1"/>
  <c r="M38" i="4"/>
  <c r="AF247" i="4"/>
  <c r="AF249" i="4" s="1"/>
  <c r="I70" i="10"/>
  <c r="I71" i="10" s="1"/>
  <c r="D108" i="1" s="1"/>
  <c r="P43" i="1" s="1"/>
  <c r="N36" i="4"/>
  <c r="L77" i="2" s="1"/>
  <c r="AF448" i="4"/>
  <c r="AF459" i="4" s="1"/>
  <c r="M25" i="4"/>
  <c r="K33" i="4"/>
  <c r="L33" i="4" s="1"/>
  <c r="E66" i="2" s="1"/>
  <c r="O24" i="6" s="1"/>
  <c r="AF347" i="4"/>
  <c r="AF354" i="4" s="1"/>
  <c r="M39" i="4"/>
  <c r="J39" i="4"/>
  <c r="D89" i="2" s="1"/>
  <c r="N30" i="6" s="1"/>
  <c r="M26" i="4"/>
  <c r="M34" i="4"/>
  <c r="AF372" i="4"/>
  <c r="AF381" i="4" s="1"/>
  <c r="AF397" i="4"/>
  <c r="AF403" i="4" s="1"/>
  <c r="M40" i="4"/>
  <c r="N41" i="4"/>
  <c r="L97" i="2" s="1"/>
  <c r="J37" i="4"/>
  <c r="D81" i="2" s="1"/>
  <c r="N28" i="6" s="1"/>
  <c r="M41" i="4"/>
  <c r="J36" i="4"/>
  <c r="D77" i="2" s="1"/>
  <c r="N27" i="6" s="1"/>
  <c r="M35" i="4"/>
  <c r="K35" i="4"/>
  <c r="L35" i="4" s="1"/>
  <c r="E74" i="2" s="1"/>
  <c r="O26" i="6" s="1"/>
  <c r="AF321" i="4"/>
  <c r="AF328" i="4" s="1"/>
  <c r="N33" i="4"/>
  <c r="L65" i="2" s="1"/>
  <c r="K38" i="4"/>
  <c r="L38" i="4" s="1"/>
  <c r="E86" i="2" s="1"/>
  <c r="O29" i="6" s="1"/>
  <c r="K39" i="4"/>
  <c r="L39" i="4" s="1"/>
  <c r="E90" i="2" s="1"/>
  <c r="O30" i="6" s="1"/>
  <c r="J38" i="4"/>
  <c r="D85" i="2" s="1"/>
  <c r="N29" i="6" s="1"/>
  <c r="M37" i="4"/>
  <c r="N40" i="4"/>
  <c r="L93" i="2" s="1"/>
  <c r="J41" i="4"/>
  <c r="D97" i="2" s="1"/>
  <c r="N32" i="6" s="1"/>
  <c r="N39" i="4"/>
  <c r="L89" i="2" s="1"/>
  <c r="M32" i="4"/>
  <c r="M28" i="4"/>
  <c r="J35" i="4"/>
  <c r="D73" i="2" s="1"/>
  <c r="N26" i="6" s="1"/>
  <c r="M33" i="4"/>
  <c r="K36" i="4"/>
  <c r="L36" i="4" s="1"/>
  <c r="E78" i="2" s="1"/>
  <c r="O27" i="6" s="1"/>
  <c r="J33" i="4"/>
  <c r="D65" i="2" s="1"/>
  <c r="N24" i="6" s="1"/>
  <c r="N34" i="4"/>
  <c r="L69" i="2" s="1"/>
  <c r="K40" i="4"/>
  <c r="L40" i="4" s="1"/>
  <c r="E94" i="2" s="1"/>
  <c r="O31" i="6" s="1"/>
  <c r="K41" i="4"/>
  <c r="L41" i="4" s="1"/>
  <c r="E98" i="2" s="1"/>
  <c r="O32" i="6" s="1"/>
  <c r="J40" i="4"/>
  <c r="D93" i="2" s="1"/>
  <c r="N31" i="6" s="1"/>
  <c r="M24" i="4"/>
  <c r="M31" i="4"/>
  <c r="M30" i="4"/>
  <c r="M29" i="4"/>
  <c r="K34" i="4"/>
  <c r="L34" i="4" s="1"/>
  <c r="E70" i="2" s="1"/>
  <c r="O25" i="6" s="1"/>
  <c r="M36" i="4"/>
  <c r="AF271" i="4"/>
  <c r="AF286" i="4" s="1"/>
  <c r="AF296" i="4"/>
  <c r="AF307" i="4" s="1"/>
  <c r="I50" i="10"/>
  <c r="I51" i="10" s="1"/>
  <c r="L29" i="10"/>
  <c r="J29" i="10"/>
  <c r="J25" i="10"/>
  <c r="L25" i="10"/>
  <c r="L28" i="10"/>
  <c r="J28" i="10"/>
  <c r="L26" i="10"/>
  <c r="J26" i="10"/>
  <c r="L27" i="10"/>
  <c r="J27" i="10"/>
  <c r="T29" i="4"/>
  <c r="U29" i="4" s="1"/>
  <c r="T36" i="4"/>
  <c r="U36" i="4" s="1"/>
  <c r="T27" i="4"/>
  <c r="U27" i="4" s="1"/>
  <c r="T30" i="4"/>
  <c r="U30" i="4" s="1"/>
  <c r="T37" i="4"/>
  <c r="U37" i="4" s="1"/>
  <c r="V37" i="4" s="1"/>
  <c r="H81" i="2" s="1"/>
  <c r="T39" i="4"/>
  <c r="U39" i="4" s="1"/>
  <c r="T26" i="4"/>
  <c r="U26" i="4" s="1"/>
  <c r="T28" i="4"/>
  <c r="U28" i="4" s="1"/>
  <c r="T31" i="4"/>
  <c r="U31" i="4" s="1"/>
  <c r="V35" i="4"/>
  <c r="H73" i="2" s="1"/>
  <c r="T38" i="4"/>
  <c r="U38" i="4" s="1"/>
  <c r="T25" i="4"/>
  <c r="J6" i="10"/>
  <c r="L6" i="10"/>
  <c r="J8" i="10"/>
  <c r="L8" i="10"/>
  <c r="J10" i="10"/>
  <c r="L10" i="10"/>
  <c r="J9" i="10"/>
  <c r="L9" i="10"/>
  <c r="J7" i="10"/>
  <c r="L7" i="10"/>
  <c r="AA22" i="4"/>
  <c r="Z23" i="4"/>
  <c r="AA21" i="4"/>
  <c r="Z21" i="4"/>
  <c r="Z22" i="4"/>
  <c r="G17" i="6"/>
  <c r="G19" i="6"/>
  <c r="T24" i="4"/>
  <c r="U24" i="4" s="1"/>
  <c r="H19" i="6"/>
  <c r="B20" i="6"/>
  <c r="H18" i="6"/>
  <c r="G15" i="6"/>
  <c r="H15" i="6"/>
  <c r="H16" i="6"/>
  <c r="E20" i="6"/>
  <c r="F20" i="6"/>
  <c r="G16" i="6"/>
  <c r="H20" i="6"/>
  <c r="D20" i="6"/>
  <c r="G18" i="6"/>
  <c r="G20" i="6"/>
  <c r="U41" i="4"/>
  <c r="V41" i="4" s="1"/>
  <c r="H97" i="2" s="1"/>
  <c r="C35" i="2"/>
  <c r="H37" i="2" s="1"/>
  <c r="G97" i="2"/>
  <c r="G93" i="2"/>
  <c r="AC37" i="4"/>
  <c r="N27" i="4" s="1"/>
  <c r="J89" i="2"/>
  <c r="H91" i="2"/>
  <c r="G85" i="2"/>
  <c r="A4" i="5"/>
  <c r="J38" i="2"/>
  <c r="E91" i="2"/>
  <c r="AE25" i="4"/>
  <c r="Y30" i="4"/>
  <c r="J18" i="2"/>
  <c r="E79" i="2"/>
  <c r="I18" i="2"/>
  <c r="C47" i="2"/>
  <c r="G46" i="2" s="1"/>
  <c r="C31" i="2"/>
  <c r="G30" i="2" s="1"/>
  <c r="C15" i="2"/>
  <c r="H17" i="2" s="1"/>
  <c r="H83" i="2"/>
  <c r="AC39" i="4"/>
  <c r="N25" i="4" s="1"/>
  <c r="AC38" i="4"/>
  <c r="N26" i="4" s="1"/>
  <c r="AD26" i="4"/>
  <c r="I42" i="2"/>
  <c r="I81" i="2"/>
  <c r="Y25" i="4"/>
  <c r="J26" i="4" s="1"/>
  <c r="I85" i="2"/>
  <c r="G89" i="2"/>
  <c r="Y21" i="4"/>
  <c r="I69" i="2"/>
  <c r="J34" i="2"/>
  <c r="E71" i="2"/>
  <c r="J93" i="2"/>
  <c r="AC41" i="4"/>
  <c r="AC29" i="4"/>
  <c r="AE23" i="4"/>
  <c r="I89" i="2"/>
  <c r="E99" i="2"/>
  <c r="AB23" i="4"/>
  <c r="J46" i="2"/>
  <c r="AC32" i="4"/>
  <c r="Y27" i="4"/>
  <c r="J73" i="2"/>
  <c r="G69" i="2"/>
  <c r="AC21" i="4"/>
  <c r="J30" i="2"/>
  <c r="C43" i="2"/>
  <c r="G42" i="2" s="1"/>
  <c r="C27" i="2"/>
  <c r="H29" i="2" s="1"/>
  <c r="H99" i="2"/>
  <c r="H75" i="2"/>
  <c r="J77" i="2"/>
  <c r="AC33" i="4"/>
  <c r="J81" i="2"/>
  <c r="AC31" i="4"/>
  <c r="AB21" i="4"/>
  <c r="J65" i="2"/>
  <c r="AC26" i="4"/>
  <c r="Y23" i="4"/>
  <c r="J34" i="4" s="1"/>
  <c r="D69" i="2" s="1"/>
  <c r="N25" i="6" s="1"/>
  <c r="G73" i="2"/>
  <c r="J26" i="2"/>
  <c r="Y28" i="4"/>
  <c r="J27" i="4" s="1"/>
  <c r="AC24" i="4"/>
  <c r="I73" i="2"/>
  <c r="E95" i="2"/>
  <c r="AB22" i="4"/>
  <c r="I38" i="2"/>
  <c r="AC30" i="4"/>
  <c r="AD23" i="4"/>
  <c r="I93" i="2"/>
  <c r="E83" i="2"/>
  <c r="I22" i="2"/>
  <c r="I14" i="2"/>
  <c r="Y22" i="4"/>
  <c r="J30" i="4" s="1"/>
  <c r="I77" i="2"/>
  <c r="AC40" i="4"/>
  <c r="L73" i="2"/>
  <c r="AE26" i="4"/>
  <c r="J69" i="2"/>
  <c r="AD21" i="4"/>
  <c r="AB24" i="4"/>
  <c r="AD22" i="4"/>
  <c r="AC28" i="4"/>
  <c r="AB26" i="4"/>
  <c r="C39" i="2"/>
  <c r="G38" i="2" s="1"/>
  <c r="J14" i="2"/>
  <c r="C19" i="2"/>
  <c r="E21" i="2" s="1"/>
  <c r="J85" i="2"/>
  <c r="Y26" i="4"/>
  <c r="AC36" i="4"/>
  <c r="N32" i="4" s="1"/>
  <c r="I97" i="2"/>
  <c r="AC22" i="4"/>
  <c r="G65" i="2"/>
  <c r="I46" i="2"/>
  <c r="E87" i="2"/>
  <c r="AE24" i="4"/>
  <c r="AC25" i="4"/>
  <c r="I30" i="2"/>
  <c r="Y24" i="4"/>
  <c r="G81" i="2"/>
  <c r="AD25" i="4"/>
  <c r="AC35" i="4"/>
  <c r="AC27" i="4"/>
  <c r="I65" i="2"/>
  <c r="AC34" i="4"/>
  <c r="AB25" i="4"/>
  <c r="AE22" i="4"/>
  <c r="H67" i="2"/>
  <c r="C23" i="2"/>
  <c r="H25" i="2" s="1"/>
  <c r="J42" i="2"/>
  <c r="H71" i="2"/>
  <c r="H87" i="2"/>
  <c r="J22" i="2"/>
  <c r="Y29" i="4"/>
  <c r="J97" i="2"/>
  <c r="E75" i="2"/>
  <c r="I34" i="2"/>
  <c r="AD24" i="4"/>
  <c r="G77" i="2"/>
  <c r="AC23" i="4"/>
  <c r="AE21" i="4"/>
  <c r="E67" i="2"/>
  <c r="I26" i="2"/>
  <c r="H79" i="2"/>
  <c r="AF171" i="4" l="1"/>
  <c r="AF178" i="4" s="1"/>
  <c r="H14" i="2"/>
  <c r="D87" i="1"/>
  <c r="P42" i="1" s="1"/>
  <c r="E49" i="2"/>
  <c r="E45" i="2"/>
  <c r="AF196" i="4"/>
  <c r="AF202" i="4" s="1"/>
  <c r="E41" i="2"/>
  <c r="K30" i="4"/>
  <c r="E38" i="2" s="1"/>
  <c r="E37" i="2"/>
  <c r="E33" i="2"/>
  <c r="AF146" i="4"/>
  <c r="AF149" i="4" s="1"/>
  <c r="N30" i="4"/>
  <c r="L38" i="2" s="1"/>
  <c r="N31" i="4"/>
  <c r="L42" i="2" s="1"/>
  <c r="L31" i="4"/>
  <c r="E43" i="2" s="1"/>
  <c r="O22" i="6" s="1"/>
  <c r="D18" i="6" s="1"/>
  <c r="N29" i="4"/>
  <c r="L34" i="2" s="1"/>
  <c r="N28" i="4"/>
  <c r="L30" i="2" s="1"/>
  <c r="K27" i="4"/>
  <c r="E26" i="2" s="1"/>
  <c r="AF121" i="4"/>
  <c r="AF140" i="4" s="1"/>
  <c r="E29" i="2"/>
  <c r="E25" i="2"/>
  <c r="E17" i="2"/>
  <c r="AF100" i="4"/>
  <c r="K26" i="4"/>
  <c r="E22" i="2" s="1"/>
  <c r="AF222" i="4"/>
  <c r="AF223" i="4" s="1"/>
  <c r="K29" i="4"/>
  <c r="AF70" i="4"/>
  <c r="AF84" i="4" s="1"/>
  <c r="J29" i="4"/>
  <c r="D34" i="2" s="1"/>
  <c r="N20" i="6" s="1"/>
  <c r="J28" i="4"/>
  <c r="D30" i="2" s="1"/>
  <c r="N19" i="6" s="1"/>
  <c r="J25" i="4"/>
  <c r="D18" i="2" s="1"/>
  <c r="N16" i="6" s="1"/>
  <c r="J31" i="4"/>
  <c r="D42" i="2" s="1"/>
  <c r="N22" i="6" s="1"/>
  <c r="B18" i="6" s="1"/>
  <c r="J32" i="4"/>
  <c r="D46" i="2" s="1"/>
  <c r="N23" i="6" s="1"/>
  <c r="H49" i="2"/>
  <c r="H45" i="2"/>
  <c r="H41" i="2"/>
  <c r="H33" i="2"/>
  <c r="AF255" i="4"/>
  <c r="AF391" i="4"/>
  <c r="AF261" i="4"/>
  <c r="V40" i="4"/>
  <c r="H93" i="2" s="1"/>
  <c r="H21" i="2"/>
  <c r="AF456" i="4"/>
  <c r="V36" i="4"/>
  <c r="H77" i="2" s="1"/>
  <c r="AF365" i="4"/>
  <c r="AF359" i="4"/>
  <c r="AF366" i="4"/>
  <c r="AF262" i="4"/>
  <c r="AF350" i="4"/>
  <c r="AF378" i="4"/>
  <c r="AF322" i="4"/>
  <c r="AF104" i="4"/>
  <c r="AF103" i="4"/>
  <c r="AF109" i="4"/>
  <c r="AF388" i="4"/>
  <c r="AF382" i="4"/>
  <c r="H26" i="2"/>
  <c r="AF99" i="4"/>
  <c r="AF376" i="4"/>
  <c r="AF253" i="4"/>
  <c r="E77" i="2"/>
  <c r="E85" i="2"/>
  <c r="AF260" i="4"/>
  <c r="AF364" i="4"/>
  <c r="AF265" i="4"/>
  <c r="AF101" i="4"/>
  <c r="AF107" i="4"/>
  <c r="AF264" i="4"/>
  <c r="AF377" i="4"/>
  <c r="AF375" i="4"/>
  <c r="AF361" i="4"/>
  <c r="AF356" i="4"/>
  <c r="AF111" i="4"/>
  <c r="AF108" i="4"/>
  <c r="E69" i="2"/>
  <c r="AF105" i="4"/>
  <c r="AF110" i="4"/>
  <c r="AF259" i="4"/>
  <c r="AF387" i="4"/>
  <c r="AF349" i="4"/>
  <c r="AF266" i="4"/>
  <c r="AF112" i="4"/>
  <c r="AF97" i="4"/>
  <c r="E81" i="2"/>
  <c r="E73" i="2"/>
  <c r="AF113" i="4"/>
  <c r="AF257" i="4"/>
  <c r="AF353" i="4"/>
  <c r="AF384" i="4"/>
  <c r="AF379" i="4"/>
  <c r="AF256" i="4"/>
  <c r="AF352" i="4"/>
  <c r="AF360" i="4"/>
  <c r="AF248" i="4"/>
  <c r="AF96" i="4"/>
  <c r="AF98" i="4"/>
  <c r="AF106" i="4"/>
  <c r="AF102" i="4"/>
  <c r="AF254" i="4"/>
  <c r="AF355" i="4"/>
  <c r="AF385" i="4"/>
  <c r="AF390" i="4"/>
  <c r="AF380" i="4"/>
  <c r="AF263" i="4"/>
  <c r="AF251" i="4"/>
  <c r="AF348" i="4"/>
  <c r="AF258" i="4"/>
  <c r="AF362" i="4"/>
  <c r="AF374" i="4"/>
  <c r="AF386" i="4"/>
  <c r="AF373" i="4"/>
  <c r="AF389" i="4"/>
  <c r="AF383" i="4"/>
  <c r="AF250" i="4"/>
  <c r="AF357" i="4"/>
  <c r="AF252" i="4"/>
  <c r="AF363" i="4"/>
  <c r="AF351" i="4"/>
  <c r="AF358" i="4"/>
  <c r="AF189" i="4"/>
  <c r="AF176" i="4"/>
  <c r="AF180" i="4"/>
  <c r="AF399" i="4"/>
  <c r="AF186" i="4"/>
  <c r="AF280" i="4"/>
  <c r="G26" i="2"/>
  <c r="AF213" i="4"/>
  <c r="AF416" i="4"/>
  <c r="AF329" i="4"/>
  <c r="AF184" i="4"/>
  <c r="AF173" i="4"/>
  <c r="AF337" i="4"/>
  <c r="AF182" i="4"/>
  <c r="AF200" i="4"/>
  <c r="AF181" i="4"/>
  <c r="AF174" i="4"/>
  <c r="AF188" i="4"/>
  <c r="AF185" i="4"/>
  <c r="AF179" i="4"/>
  <c r="AF187" i="4"/>
  <c r="AF208" i="4"/>
  <c r="AF183" i="4"/>
  <c r="AF172" i="4"/>
  <c r="AF197" i="4"/>
  <c r="AF175" i="4"/>
  <c r="AF413" i="4"/>
  <c r="AF411" i="4"/>
  <c r="AF340" i="4"/>
  <c r="AF190" i="4"/>
  <c r="AF177" i="4"/>
  <c r="AF334" i="4"/>
  <c r="G34" i="2"/>
  <c r="AF423" i="4"/>
  <c r="AF276" i="4"/>
  <c r="AF277" i="4"/>
  <c r="AF279" i="4"/>
  <c r="AF429" i="4"/>
  <c r="AF428" i="4"/>
  <c r="AF284" i="4"/>
  <c r="E65" i="2"/>
  <c r="AF440" i="4"/>
  <c r="AF432" i="4"/>
  <c r="AF438" i="4"/>
  <c r="AF278" i="4"/>
  <c r="AF435" i="4"/>
  <c r="AF285" i="4"/>
  <c r="AF281" i="4"/>
  <c r="AF274" i="4"/>
  <c r="AF434" i="4"/>
  <c r="AF426" i="4"/>
  <c r="AF439" i="4"/>
  <c r="AF430" i="4"/>
  <c r="AF437" i="4"/>
  <c r="AF283" i="4"/>
  <c r="AF427" i="4"/>
  <c r="AF431" i="4"/>
  <c r="AF288" i="4"/>
  <c r="AF289" i="4"/>
  <c r="AF275" i="4"/>
  <c r="AF425" i="4"/>
  <c r="E97" i="2"/>
  <c r="AF424" i="4"/>
  <c r="AF433" i="4"/>
  <c r="AF290" i="4"/>
  <c r="AF282" i="4"/>
  <c r="AF287" i="4"/>
  <c r="AF273" i="4"/>
  <c r="AF441" i="4"/>
  <c r="AF272" i="4"/>
  <c r="AF457" i="4"/>
  <c r="AF453" i="4"/>
  <c r="AF466" i="4"/>
  <c r="E30" i="2"/>
  <c r="AF455" i="4"/>
  <c r="AF465" i="4"/>
  <c r="AF454" i="4"/>
  <c r="AF458" i="4"/>
  <c r="AF308" i="4"/>
  <c r="AF315" i="4"/>
  <c r="AF462" i="4"/>
  <c r="AF464" i="4"/>
  <c r="AF450" i="4"/>
  <c r="AF463" i="4"/>
  <c r="AF301" i="4"/>
  <c r="AF461" i="4"/>
  <c r="AF451" i="4"/>
  <c r="AF460" i="4"/>
  <c r="AF449" i="4"/>
  <c r="AF467" i="4"/>
  <c r="AF452" i="4"/>
  <c r="AF206" i="4"/>
  <c r="AF204" i="4"/>
  <c r="AF214" i="4"/>
  <c r="AF404" i="4"/>
  <c r="AF405" i="4"/>
  <c r="AF402" i="4"/>
  <c r="AF398" i="4"/>
  <c r="AF333" i="4"/>
  <c r="AF323" i="4"/>
  <c r="AF339" i="4"/>
  <c r="AF338" i="4"/>
  <c r="AF205" i="4"/>
  <c r="AF212" i="4"/>
  <c r="E93" i="2"/>
  <c r="AF199" i="4"/>
  <c r="AF401" i="4"/>
  <c r="AF410" i="4"/>
  <c r="AF400" i="4"/>
  <c r="AF409" i="4"/>
  <c r="AF408" i="4"/>
  <c r="AF336" i="4"/>
  <c r="AF331" i="4"/>
  <c r="AF326" i="4"/>
  <c r="AF332" i="4"/>
  <c r="AF201" i="4"/>
  <c r="E89" i="2"/>
  <c r="AF210" i="4"/>
  <c r="AF414" i="4"/>
  <c r="AF407" i="4"/>
  <c r="AF415" i="4"/>
  <c r="AF412" i="4"/>
  <c r="AF406" i="4"/>
  <c r="AF325" i="4"/>
  <c r="AF327" i="4"/>
  <c r="AF324" i="4"/>
  <c r="AF335" i="4"/>
  <c r="AF330" i="4"/>
  <c r="AF311" i="4"/>
  <c r="AF304" i="4"/>
  <c r="AF305" i="4"/>
  <c r="AF302" i="4"/>
  <c r="AF312" i="4"/>
  <c r="AF314" i="4"/>
  <c r="AF303" i="4"/>
  <c r="AF298" i="4"/>
  <c r="AF299" i="4"/>
  <c r="AF310" i="4"/>
  <c r="AF300" i="4"/>
  <c r="AF309" i="4"/>
  <c r="AF313" i="4"/>
  <c r="AF306" i="4"/>
  <c r="AF297" i="4"/>
  <c r="G22" i="2"/>
  <c r="H30" i="2"/>
  <c r="I30" i="10"/>
  <c r="I31" i="10" s="1"/>
  <c r="K25" i="4"/>
  <c r="AF45" i="4"/>
  <c r="K15" i="2"/>
  <c r="H22" i="2"/>
  <c r="H38" i="2"/>
  <c r="V39" i="4"/>
  <c r="H89" i="2" s="1"/>
  <c r="H42" i="2"/>
  <c r="V38" i="4"/>
  <c r="H85" i="2" s="1"/>
  <c r="U25" i="4"/>
  <c r="I11" i="10"/>
  <c r="F45" i="1" s="1"/>
  <c r="N24" i="4"/>
  <c r="L14" i="2" s="1"/>
  <c r="J24" i="4"/>
  <c r="D14" i="2" s="1"/>
  <c r="N15" i="6" s="1"/>
  <c r="B15" i="6" s="1"/>
  <c r="K24" i="4"/>
  <c r="E14" i="2" s="1"/>
  <c r="AF21" i="4"/>
  <c r="K90" i="2"/>
  <c r="K91" i="2" s="1"/>
  <c r="Q30" i="6" s="1"/>
  <c r="K19" i="2"/>
  <c r="P16" i="6" s="1"/>
  <c r="K39" i="2"/>
  <c r="K31" i="2"/>
  <c r="K32" i="2" s="1"/>
  <c r="Q19" i="6" s="1"/>
  <c r="K94" i="2"/>
  <c r="K95" i="2" s="1"/>
  <c r="Q31" i="6" s="1"/>
  <c r="H34" i="2"/>
  <c r="H46" i="2"/>
  <c r="K98" i="2"/>
  <c r="P32" i="6" s="1"/>
  <c r="K23" i="2"/>
  <c r="P17" i="6" s="1"/>
  <c r="K86" i="2"/>
  <c r="L18" i="2"/>
  <c r="D38" i="2"/>
  <c r="N21" i="6" s="1"/>
  <c r="B19" i="6" s="1"/>
  <c r="L26" i="2"/>
  <c r="K47" i="2"/>
  <c r="P23" i="6" s="1"/>
  <c r="K43" i="2"/>
  <c r="K44" i="2" s="1"/>
  <c r="Q22" i="6" s="1"/>
  <c r="F18" i="6" s="1"/>
  <c r="D22" i="2"/>
  <c r="N17" i="6" s="1"/>
  <c r="L22" i="2"/>
  <c r="K35" i="2"/>
  <c r="P20" i="6" s="1"/>
  <c r="L46" i="2"/>
  <c r="K82" i="2"/>
  <c r="K74" i="2"/>
  <c r="K70" i="2"/>
  <c r="E46" i="2"/>
  <c r="K27" i="2"/>
  <c r="K28" i="2" s="1"/>
  <c r="Q18" i="6" s="1"/>
  <c r="D26" i="2"/>
  <c r="N18" i="6" s="1"/>
  <c r="K66" i="2"/>
  <c r="K78" i="2"/>
  <c r="E42" i="2"/>
  <c r="AF203" i="4" l="1"/>
  <c r="AF209" i="4"/>
  <c r="AF211" i="4"/>
  <c r="AF198" i="4"/>
  <c r="AF215" i="4"/>
  <c r="AF207" i="4"/>
  <c r="L30" i="4"/>
  <c r="E39" i="2" s="1"/>
  <c r="O21" i="6" s="1"/>
  <c r="D19" i="6" s="1"/>
  <c r="AF154" i="4"/>
  <c r="AF156" i="4"/>
  <c r="AF161" i="4"/>
  <c r="AF159" i="4"/>
  <c r="AF151" i="4"/>
  <c r="AF148" i="4"/>
  <c r="L29" i="4" s="1"/>
  <c r="E35" i="2" s="1"/>
  <c r="O20" i="6" s="1"/>
  <c r="AF164" i="4"/>
  <c r="AF150" i="4"/>
  <c r="AF153" i="4"/>
  <c r="AF152" i="4"/>
  <c r="AF163" i="4"/>
  <c r="AF147" i="4"/>
  <c r="AF155" i="4"/>
  <c r="AF165" i="4"/>
  <c r="AF158" i="4"/>
  <c r="AF160" i="4"/>
  <c r="AF157" i="4"/>
  <c r="AF162" i="4"/>
  <c r="B17" i="6"/>
  <c r="B16" i="6"/>
  <c r="E17" i="6"/>
  <c r="E16" i="6"/>
  <c r="AF129" i="4"/>
  <c r="AF128" i="4"/>
  <c r="AF136" i="4"/>
  <c r="AF138" i="4"/>
  <c r="AF137" i="4"/>
  <c r="AF134" i="4"/>
  <c r="L27" i="4"/>
  <c r="E27" i="2" s="1"/>
  <c r="O18" i="6" s="1"/>
  <c r="AF139" i="4"/>
  <c r="AF127" i="4"/>
  <c r="AF131" i="4"/>
  <c r="AF122" i="4"/>
  <c r="AF133" i="4"/>
  <c r="AF125" i="4"/>
  <c r="AF124" i="4"/>
  <c r="AF132" i="4"/>
  <c r="AF135" i="4"/>
  <c r="AF130" i="4"/>
  <c r="AF123" i="4"/>
  <c r="L28" i="4" s="1"/>
  <c r="E31" i="2" s="1"/>
  <c r="O19" i="6" s="1"/>
  <c r="AF126" i="4"/>
  <c r="AF233" i="4"/>
  <c r="AF232" i="4"/>
  <c r="AF226" i="4"/>
  <c r="AF225" i="4"/>
  <c r="AF237" i="4"/>
  <c r="AF224" i="4"/>
  <c r="AF235" i="4"/>
  <c r="AF227" i="4"/>
  <c r="AF231" i="4"/>
  <c r="AF238" i="4"/>
  <c r="AF236" i="4"/>
  <c r="AF241" i="4"/>
  <c r="AF229" i="4"/>
  <c r="AF230" i="4"/>
  <c r="AF239" i="4"/>
  <c r="AF228" i="4"/>
  <c r="AF234" i="4"/>
  <c r="E34" i="2"/>
  <c r="AF75" i="4"/>
  <c r="AF72" i="4"/>
  <c r="AF83" i="4"/>
  <c r="AF71" i="4"/>
  <c r="AF85" i="4"/>
  <c r="AF240" i="4"/>
  <c r="AF78" i="4"/>
  <c r="AF86" i="4"/>
  <c r="AF76" i="4"/>
  <c r="AF73" i="4"/>
  <c r="AF82" i="4"/>
  <c r="AF88" i="4"/>
  <c r="AF74" i="4"/>
  <c r="L26" i="4" s="1"/>
  <c r="E23" i="2" s="1"/>
  <c r="O17" i="6" s="1"/>
  <c r="AF77" i="4"/>
  <c r="AF80" i="4"/>
  <c r="AF87" i="4"/>
  <c r="AF81" i="4"/>
  <c r="AF89" i="4"/>
  <c r="AF79" i="4"/>
  <c r="D66" i="1"/>
  <c r="P41" i="1" s="1"/>
  <c r="G18" i="2" s="1"/>
  <c r="E18" i="2"/>
  <c r="AF61" i="4"/>
  <c r="AF49" i="4"/>
  <c r="AF63" i="4"/>
  <c r="AF64" i="4"/>
  <c r="AF51" i="4"/>
  <c r="AF58" i="4"/>
  <c r="AF46" i="4"/>
  <c r="AF52" i="4"/>
  <c r="AF56" i="4"/>
  <c r="AF55" i="4"/>
  <c r="AF50" i="4"/>
  <c r="AF54" i="4"/>
  <c r="AF48" i="4"/>
  <c r="L25" i="4" s="1"/>
  <c r="E19" i="2" s="1"/>
  <c r="O16" i="6" s="1"/>
  <c r="AF62" i="4"/>
  <c r="AF59" i="4"/>
  <c r="AF57" i="4"/>
  <c r="AF47" i="4"/>
  <c r="AF53" i="4"/>
  <c r="AF60" i="4"/>
  <c r="H18" i="2"/>
  <c r="I12" i="10"/>
  <c r="D45" i="1" s="1"/>
  <c r="K48" i="2"/>
  <c r="Q23" i="6" s="1"/>
  <c r="P30" i="6"/>
  <c r="AF26" i="4"/>
  <c r="AF27" i="4"/>
  <c r="AF33" i="4"/>
  <c r="AF28" i="4"/>
  <c r="AF22" i="4"/>
  <c r="AF31" i="4"/>
  <c r="AF23" i="4"/>
  <c r="AF36" i="4"/>
  <c r="AF35" i="4"/>
  <c r="AF29" i="4"/>
  <c r="AF25" i="4"/>
  <c r="AF34" i="4"/>
  <c r="AF24" i="4"/>
  <c r="AF32" i="4"/>
  <c r="AF30" i="4"/>
  <c r="AF40" i="4"/>
  <c r="AF39" i="4"/>
  <c r="AF38" i="4"/>
  <c r="AF37" i="4"/>
  <c r="K20" i="2"/>
  <c r="Q16" i="6" s="1"/>
  <c r="K99" i="2"/>
  <c r="Q32" i="6" s="1"/>
  <c r="K40" i="2"/>
  <c r="Q21" i="6" s="1"/>
  <c r="F19" i="6" s="1"/>
  <c r="P21" i="6"/>
  <c r="E19" i="6" s="1"/>
  <c r="P19" i="6"/>
  <c r="K36" i="2"/>
  <c r="Q20" i="6" s="1"/>
  <c r="K24" i="2"/>
  <c r="Q17" i="6" s="1"/>
  <c r="P31" i="6"/>
  <c r="P15" i="6"/>
  <c r="E15" i="6" s="1"/>
  <c r="K16" i="2"/>
  <c r="Q15" i="6" s="1"/>
  <c r="F15" i="6" s="1"/>
  <c r="K87" i="2"/>
  <c r="Q29" i="6" s="1"/>
  <c r="P29" i="6"/>
  <c r="P22" i="6"/>
  <c r="E18" i="6" s="1"/>
  <c r="P18" i="6"/>
  <c r="P27" i="6"/>
  <c r="K79" i="2"/>
  <c r="Q27" i="6" s="1"/>
  <c r="P25" i="6"/>
  <c r="K71" i="2"/>
  <c r="Q25" i="6" s="1"/>
  <c r="K67" i="2"/>
  <c r="Q24" i="6" s="1"/>
  <c r="P24" i="6"/>
  <c r="P26" i="6"/>
  <c r="K75" i="2"/>
  <c r="Q26" i="6" s="1"/>
  <c r="K83" i="2"/>
  <c r="Q28" i="6" s="1"/>
  <c r="P28" i="6"/>
  <c r="L32" i="4" l="1"/>
  <c r="E47" i="2" s="1"/>
  <c r="O23" i="6" s="1"/>
  <c r="F17" i="6"/>
  <c r="F16" i="6"/>
  <c r="D17" i="6"/>
  <c r="D16" i="6"/>
  <c r="L24" i="4"/>
  <c r="E15" i="2" s="1"/>
  <c r="O15" i="6" s="1"/>
  <c r="D15" i="6" s="1"/>
  <c r="P40" i="1"/>
  <c r="G14" i="2" s="1"/>
</calcChain>
</file>

<file path=xl/comments1.xml><?xml version="1.0" encoding="utf-8"?>
<comments xmlns="http://schemas.openxmlformats.org/spreadsheetml/2006/main">
  <authors>
    <author>Daman DQS</author>
  </authors>
  <commentList>
    <comment ref="I4" authorId="0" shapeId="0">
      <text>
        <r>
          <rPr>
            <b/>
            <sz val="9"/>
            <color indexed="81"/>
            <rFont val="Tahoma"/>
            <family val="2"/>
          </rPr>
          <t>HIRARC</t>
        </r>
        <r>
          <rPr>
            <sz val="9"/>
            <color indexed="81"/>
            <rFont val="Tahoma"/>
            <family val="2"/>
          </rPr>
          <t>: Protected. Do not modified</t>
        </r>
      </text>
    </comment>
    <comment ref="E5" authorId="0" shapeId="0">
      <text>
        <r>
          <rPr>
            <b/>
            <sz val="9"/>
            <color indexed="81"/>
            <rFont val="Tahoma"/>
            <family val="2"/>
          </rPr>
          <t xml:space="preserve">HIRARC: </t>
        </r>
        <r>
          <rPr>
            <sz val="9"/>
            <color indexed="81"/>
            <rFont val="Tahoma"/>
            <family val="2"/>
          </rPr>
          <t xml:space="preserve">Protected. Do not modified
</t>
        </r>
      </text>
    </comment>
    <comment ref="I5" authorId="0" shapeId="0">
      <text>
        <r>
          <rPr>
            <b/>
            <sz val="9"/>
            <color indexed="81"/>
            <rFont val="Tahoma"/>
            <family val="2"/>
          </rPr>
          <t>HIRARC:</t>
        </r>
        <r>
          <rPr>
            <sz val="9"/>
            <color indexed="81"/>
            <rFont val="Tahoma"/>
            <family val="2"/>
          </rPr>
          <t xml:space="preserve">
Non-protected. User can insert data</t>
        </r>
      </text>
    </comment>
    <comment ref="E6" authorId="0" shapeId="0">
      <text>
        <r>
          <rPr>
            <b/>
            <sz val="9"/>
            <color indexed="81"/>
            <rFont val="Tahoma"/>
            <family val="2"/>
          </rPr>
          <t xml:space="preserve">HIRARC: </t>
        </r>
        <r>
          <rPr>
            <sz val="9"/>
            <color indexed="81"/>
            <rFont val="Tahoma"/>
            <family val="2"/>
          </rPr>
          <t>Protected. Do not modified</t>
        </r>
      </text>
    </comment>
    <comment ref="I6" authorId="0" shapeId="0">
      <text>
        <r>
          <rPr>
            <b/>
            <sz val="9"/>
            <color indexed="81"/>
            <rFont val="Tahoma"/>
            <family val="2"/>
          </rPr>
          <t>HIRARC:</t>
        </r>
        <r>
          <rPr>
            <sz val="9"/>
            <color indexed="81"/>
            <rFont val="Tahoma"/>
            <family val="2"/>
          </rPr>
          <t xml:space="preserve">
Non-protected. User can insert data</t>
        </r>
      </text>
    </comment>
    <comment ref="E7" authorId="0" shapeId="0">
      <text>
        <r>
          <rPr>
            <b/>
            <sz val="9"/>
            <color indexed="81"/>
            <rFont val="Tahoma"/>
            <family val="2"/>
          </rPr>
          <t>HIRARC:</t>
        </r>
        <r>
          <rPr>
            <sz val="9"/>
            <color indexed="81"/>
            <rFont val="Tahoma"/>
            <family val="2"/>
          </rPr>
          <t xml:space="preserve">
Non-protected. User can insert data</t>
        </r>
      </text>
    </comment>
    <comment ref="I7" authorId="0" shapeId="0">
      <text>
        <r>
          <rPr>
            <b/>
            <sz val="9"/>
            <color indexed="81"/>
            <rFont val="Tahoma"/>
            <family val="2"/>
          </rPr>
          <t>HIRARC:</t>
        </r>
        <r>
          <rPr>
            <sz val="9"/>
            <color indexed="81"/>
            <rFont val="Tahoma"/>
            <family val="2"/>
          </rPr>
          <t xml:space="preserve">
Non-protected. User can insert data</t>
        </r>
      </text>
    </comment>
    <comment ref="E8" authorId="0" shapeId="0">
      <text>
        <r>
          <rPr>
            <b/>
            <sz val="9"/>
            <color indexed="81"/>
            <rFont val="Tahoma"/>
            <family val="2"/>
          </rPr>
          <t>HIRARC:</t>
        </r>
        <r>
          <rPr>
            <sz val="9"/>
            <color indexed="81"/>
            <rFont val="Tahoma"/>
            <family val="2"/>
          </rPr>
          <t xml:space="preserve">
Non-protected. User can insert data</t>
        </r>
      </text>
    </comment>
    <comment ref="E9" authorId="0" shapeId="0">
      <text>
        <r>
          <rPr>
            <b/>
            <sz val="9"/>
            <color indexed="81"/>
            <rFont val="Tahoma"/>
            <family val="2"/>
          </rPr>
          <t>HIRARC:</t>
        </r>
        <r>
          <rPr>
            <sz val="9"/>
            <color indexed="81"/>
            <rFont val="Tahoma"/>
            <family val="2"/>
          </rPr>
          <t xml:space="preserve">
Non-protected. User can insert data</t>
        </r>
      </text>
    </comment>
    <comment ref="B14" authorId="0" shapeId="0">
      <text>
        <r>
          <rPr>
            <b/>
            <sz val="9"/>
            <color indexed="81"/>
            <rFont val="Tahoma"/>
            <family val="2"/>
          </rPr>
          <t>HIRARC:</t>
        </r>
        <r>
          <rPr>
            <sz val="9"/>
            <color indexed="81"/>
            <rFont val="Tahoma"/>
            <family val="2"/>
          </rPr>
          <t xml:space="preserve">
Fill-up the priority number if recommended action is addressed</t>
        </r>
      </text>
    </comment>
    <comment ref="N14"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18" authorId="0" shapeId="0">
      <text>
        <r>
          <rPr>
            <b/>
            <sz val="9"/>
            <color indexed="81"/>
            <rFont val="Tahoma"/>
            <family val="2"/>
          </rPr>
          <t>HIRARC:</t>
        </r>
        <r>
          <rPr>
            <sz val="9"/>
            <color indexed="81"/>
            <rFont val="Tahoma"/>
            <family val="2"/>
          </rPr>
          <t xml:space="preserve">
Fill-up the priority number if recommended action is addressed</t>
        </r>
      </text>
    </comment>
    <comment ref="N18"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22" authorId="0" shapeId="0">
      <text>
        <r>
          <rPr>
            <b/>
            <sz val="9"/>
            <color indexed="81"/>
            <rFont val="Tahoma"/>
            <family val="2"/>
          </rPr>
          <t>HIRARC:</t>
        </r>
        <r>
          <rPr>
            <sz val="9"/>
            <color indexed="81"/>
            <rFont val="Tahoma"/>
            <family val="2"/>
          </rPr>
          <t xml:space="preserve">
Fill-up the priority number if recommended action is addressed</t>
        </r>
      </text>
    </comment>
    <comment ref="N22"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26" authorId="0" shapeId="0">
      <text>
        <r>
          <rPr>
            <b/>
            <sz val="9"/>
            <color indexed="81"/>
            <rFont val="Tahoma"/>
            <family val="2"/>
          </rPr>
          <t>HIRARC:</t>
        </r>
        <r>
          <rPr>
            <sz val="9"/>
            <color indexed="81"/>
            <rFont val="Tahoma"/>
            <family val="2"/>
          </rPr>
          <t xml:space="preserve">
Fill-up the priority number if recommended action is addressed</t>
        </r>
      </text>
    </comment>
    <comment ref="N26"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30" authorId="0" shapeId="0">
      <text>
        <r>
          <rPr>
            <b/>
            <sz val="9"/>
            <color indexed="81"/>
            <rFont val="Tahoma"/>
            <family val="2"/>
          </rPr>
          <t>HIRARC:</t>
        </r>
        <r>
          <rPr>
            <sz val="9"/>
            <color indexed="81"/>
            <rFont val="Tahoma"/>
            <family val="2"/>
          </rPr>
          <t xml:space="preserve">
Fill-up the priority number if recommended action is addressed</t>
        </r>
      </text>
    </comment>
    <comment ref="N30"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34" authorId="0" shapeId="0">
      <text>
        <r>
          <rPr>
            <b/>
            <sz val="9"/>
            <color indexed="81"/>
            <rFont val="Tahoma"/>
            <family val="2"/>
          </rPr>
          <t>HIRARC:</t>
        </r>
        <r>
          <rPr>
            <sz val="9"/>
            <color indexed="81"/>
            <rFont val="Tahoma"/>
            <family val="2"/>
          </rPr>
          <t xml:space="preserve">
Fill-up the priority number if recommended action is addressed</t>
        </r>
      </text>
    </comment>
    <comment ref="N34"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38" authorId="0" shapeId="0">
      <text>
        <r>
          <rPr>
            <b/>
            <sz val="9"/>
            <color indexed="81"/>
            <rFont val="Tahoma"/>
            <family val="2"/>
          </rPr>
          <t>HIRARC:</t>
        </r>
        <r>
          <rPr>
            <sz val="9"/>
            <color indexed="81"/>
            <rFont val="Tahoma"/>
            <family val="2"/>
          </rPr>
          <t xml:space="preserve">
Fill-up the priority number if recommended action is addressed</t>
        </r>
      </text>
    </comment>
    <comment ref="N38"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42" authorId="0" shapeId="0">
      <text>
        <r>
          <rPr>
            <b/>
            <sz val="9"/>
            <color indexed="81"/>
            <rFont val="Tahoma"/>
            <family val="2"/>
          </rPr>
          <t>HIRARC:</t>
        </r>
        <r>
          <rPr>
            <sz val="9"/>
            <color indexed="81"/>
            <rFont val="Tahoma"/>
            <family val="2"/>
          </rPr>
          <t xml:space="preserve">
Fill-up the priority number if recommended action is addressed</t>
        </r>
      </text>
    </comment>
    <comment ref="N42"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46" authorId="0" shapeId="0">
      <text>
        <r>
          <rPr>
            <b/>
            <sz val="9"/>
            <color indexed="81"/>
            <rFont val="Tahoma"/>
            <family val="2"/>
          </rPr>
          <t>HIRARC:</t>
        </r>
        <r>
          <rPr>
            <sz val="9"/>
            <color indexed="81"/>
            <rFont val="Tahoma"/>
            <family val="2"/>
          </rPr>
          <t xml:space="preserve">
Fill-up the priority number if recommended action is addressed</t>
        </r>
      </text>
    </comment>
    <comment ref="N46"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I55" authorId="0" shapeId="0">
      <text>
        <r>
          <rPr>
            <b/>
            <sz val="9"/>
            <color indexed="81"/>
            <rFont val="Tahoma"/>
            <family val="2"/>
          </rPr>
          <t>HIRARC</t>
        </r>
        <r>
          <rPr>
            <sz val="9"/>
            <color indexed="81"/>
            <rFont val="Tahoma"/>
            <family val="2"/>
          </rPr>
          <t>: Protected. Do not modified</t>
        </r>
      </text>
    </comment>
    <comment ref="E56" authorId="0" shapeId="0">
      <text>
        <r>
          <rPr>
            <b/>
            <sz val="9"/>
            <color indexed="81"/>
            <rFont val="Tahoma"/>
            <family val="2"/>
          </rPr>
          <t xml:space="preserve">HIRARC: </t>
        </r>
        <r>
          <rPr>
            <sz val="9"/>
            <color indexed="81"/>
            <rFont val="Tahoma"/>
            <family val="2"/>
          </rPr>
          <t xml:space="preserve">Protected. Do not modified
</t>
        </r>
      </text>
    </comment>
    <comment ref="I56" authorId="0" shapeId="0">
      <text>
        <r>
          <rPr>
            <b/>
            <sz val="9"/>
            <color indexed="81"/>
            <rFont val="Tahoma"/>
            <family val="2"/>
          </rPr>
          <t>HIRARC:</t>
        </r>
        <r>
          <rPr>
            <sz val="9"/>
            <color indexed="81"/>
            <rFont val="Tahoma"/>
            <family val="2"/>
          </rPr>
          <t xml:space="preserve">
Non-protected. User can insert data</t>
        </r>
      </text>
    </comment>
    <comment ref="E57" authorId="0" shapeId="0">
      <text>
        <r>
          <rPr>
            <b/>
            <sz val="9"/>
            <color indexed="81"/>
            <rFont val="Tahoma"/>
            <family val="2"/>
          </rPr>
          <t xml:space="preserve">HIRARC: </t>
        </r>
        <r>
          <rPr>
            <sz val="9"/>
            <color indexed="81"/>
            <rFont val="Tahoma"/>
            <family val="2"/>
          </rPr>
          <t>Protected. Do not modified</t>
        </r>
      </text>
    </comment>
    <comment ref="I57" authorId="0" shapeId="0">
      <text>
        <r>
          <rPr>
            <b/>
            <sz val="9"/>
            <color indexed="81"/>
            <rFont val="Tahoma"/>
            <family val="2"/>
          </rPr>
          <t>HIRARC:</t>
        </r>
        <r>
          <rPr>
            <sz val="9"/>
            <color indexed="81"/>
            <rFont val="Tahoma"/>
            <family val="2"/>
          </rPr>
          <t xml:space="preserve">
Non-protected. User can insert data</t>
        </r>
      </text>
    </comment>
    <comment ref="E58" authorId="0" shapeId="0">
      <text>
        <r>
          <rPr>
            <b/>
            <sz val="9"/>
            <color indexed="81"/>
            <rFont val="Tahoma"/>
            <family val="2"/>
          </rPr>
          <t>HIRARC:</t>
        </r>
        <r>
          <rPr>
            <sz val="9"/>
            <color indexed="81"/>
            <rFont val="Tahoma"/>
            <family val="2"/>
          </rPr>
          <t xml:space="preserve">
Non-protected. User can insert data</t>
        </r>
      </text>
    </comment>
    <comment ref="I58" authorId="0" shapeId="0">
      <text>
        <r>
          <rPr>
            <b/>
            <sz val="9"/>
            <color indexed="81"/>
            <rFont val="Tahoma"/>
            <family val="2"/>
          </rPr>
          <t>HIRARC:</t>
        </r>
        <r>
          <rPr>
            <sz val="9"/>
            <color indexed="81"/>
            <rFont val="Tahoma"/>
            <family val="2"/>
          </rPr>
          <t xml:space="preserve">
Non-protected. User can insert data</t>
        </r>
      </text>
    </comment>
    <comment ref="E59" authorId="0" shapeId="0">
      <text>
        <r>
          <rPr>
            <b/>
            <sz val="9"/>
            <color indexed="81"/>
            <rFont val="Tahoma"/>
            <family val="2"/>
          </rPr>
          <t>HIRARC:</t>
        </r>
        <r>
          <rPr>
            <sz val="9"/>
            <color indexed="81"/>
            <rFont val="Tahoma"/>
            <family val="2"/>
          </rPr>
          <t xml:space="preserve">
Non-protected. User can insert data</t>
        </r>
      </text>
    </comment>
    <comment ref="E60" authorId="0" shapeId="0">
      <text>
        <r>
          <rPr>
            <b/>
            <sz val="9"/>
            <color indexed="81"/>
            <rFont val="Tahoma"/>
            <family val="2"/>
          </rPr>
          <t>HIRARC:</t>
        </r>
        <r>
          <rPr>
            <sz val="9"/>
            <color indexed="81"/>
            <rFont val="Tahoma"/>
            <family val="2"/>
          </rPr>
          <t xml:space="preserve">
Non-protected. User can insert data</t>
        </r>
      </text>
    </comment>
    <comment ref="B65" authorId="0" shapeId="0">
      <text>
        <r>
          <rPr>
            <b/>
            <sz val="9"/>
            <color indexed="81"/>
            <rFont val="Tahoma"/>
            <family val="2"/>
          </rPr>
          <t>HIRARC:</t>
        </r>
        <r>
          <rPr>
            <sz val="9"/>
            <color indexed="81"/>
            <rFont val="Tahoma"/>
            <family val="2"/>
          </rPr>
          <t xml:space="preserve">
Fill-up the priority number if recommended action is addressed</t>
        </r>
      </text>
    </comment>
    <comment ref="N65"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69" authorId="0" shapeId="0">
      <text>
        <r>
          <rPr>
            <b/>
            <sz val="9"/>
            <color indexed="81"/>
            <rFont val="Tahoma"/>
            <family val="2"/>
          </rPr>
          <t>HIRARC:</t>
        </r>
        <r>
          <rPr>
            <sz val="9"/>
            <color indexed="81"/>
            <rFont val="Tahoma"/>
            <family val="2"/>
          </rPr>
          <t xml:space="preserve">
Fill-up the priority number if recommended action is addressed</t>
        </r>
      </text>
    </comment>
    <comment ref="N69"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73" authorId="0" shapeId="0">
      <text>
        <r>
          <rPr>
            <b/>
            <sz val="9"/>
            <color indexed="81"/>
            <rFont val="Tahoma"/>
            <family val="2"/>
          </rPr>
          <t>HIRARC:</t>
        </r>
        <r>
          <rPr>
            <sz val="9"/>
            <color indexed="81"/>
            <rFont val="Tahoma"/>
            <family val="2"/>
          </rPr>
          <t xml:space="preserve">
Fill-up the priority number if recommended action is addressed</t>
        </r>
      </text>
    </comment>
    <comment ref="N73"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77" authorId="0" shapeId="0">
      <text>
        <r>
          <rPr>
            <b/>
            <sz val="9"/>
            <color indexed="81"/>
            <rFont val="Tahoma"/>
            <family val="2"/>
          </rPr>
          <t>HIRARC:</t>
        </r>
        <r>
          <rPr>
            <sz val="9"/>
            <color indexed="81"/>
            <rFont val="Tahoma"/>
            <family val="2"/>
          </rPr>
          <t xml:space="preserve">
Fill-up the priority number if recommended action is addressed</t>
        </r>
      </text>
    </comment>
    <comment ref="N77"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81" authorId="0" shapeId="0">
      <text>
        <r>
          <rPr>
            <b/>
            <sz val="9"/>
            <color indexed="81"/>
            <rFont val="Tahoma"/>
            <family val="2"/>
          </rPr>
          <t>HIRARC:</t>
        </r>
        <r>
          <rPr>
            <sz val="9"/>
            <color indexed="81"/>
            <rFont val="Tahoma"/>
            <family val="2"/>
          </rPr>
          <t xml:space="preserve">
Fill-up the priority number if recommended action is addressed</t>
        </r>
      </text>
    </comment>
    <comment ref="N81"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85" authorId="0" shapeId="0">
      <text>
        <r>
          <rPr>
            <b/>
            <sz val="9"/>
            <color indexed="81"/>
            <rFont val="Tahoma"/>
            <family val="2"/>
          </rPr>
          <t>HIRARC:</t>
        </r>
        <r>
          <rPr>
            <sz val="9"/>
            <color indexed="81"/>
            <rFont val="Tahoma"/>
            <family val="2"/>
          </rPr>
          <t xml:space="preserve">
Fill-up the priority number if recommended action is addressed</t>
        </r>
      </text>
    </comment>
    <comment ref="N85"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89" authorId="0" shapeId="0">
      <text>
        <r>
          <rPr>
            <b/>
            <sz val="9"/>
            <color indexed="81"/>
            <rFont val="Tahoma"/>
            <family val="2"/>
          </rPr>
          <t>HIRARC:</t>
        </r>
        <r>
          <rPr>
            <sz val="9"/>
            <color indexed="81"/>
            <rFont val="Tahoma"/>
            <family val="2"/>
          </rPr>
          <t xml:space="preserve">
Fill-up the priority number if recommended action is addressed</t>
        </r>
      </text>
    </comment>
    <comment ref="N89"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93" authorId="0" shapeId="0">
      <text>
        <r>
          <rPr>
            <b/>
            <sz val="9"/>
            <color indexed="81"/>
            <rFont val="Tahoma"/>
            <family val="2"/>
          </rPr>
          <t>HIRARC:</t>
        </r>
        <r>
          <rPr>
            <sz val="9"/>
            <color indexed="81"/>
            <rFont val="Tahoma"/>
            <family val="2"/>
          </rPr>
          <t xml:space="preserve">
Fill-up the priority number if recommended action is addressed</t>
        </r>
      </text>
    </comment>
    <comment ref="N93"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 ref="B97" authorId="0" shapeId="0">
      <text>
        <r>
          <rPr>
            <b/>
            <sz val="9"/>
            <color indexed="81"/>
            <rFont val="Tahoma"/>
            <family val="2"/>
          </rPr>
          <t>HIRARC:</t>
        </r>
        <r>
          <rPr>
            <sz val="9"/>
            <color indexed="81"/>
            <rFont val="Tahoma"/>
            <family val="2"/>
          </rPr>
          <t xml:space="preserve">
Fill-up the priority number if recommended action is addressed</t>
        </r>
      </text>
    </comment>
    <comment ref="N97" authorId="0" shapeId="0">
      <text>
        <r>
          <rPr>
            <b/>
            <sz val="9"/>
            <color indexed="81"/>
            <rFont val="Tahoma"/>
            <family val="2"/>
          </rPr>
          <t>HIRARC:</t>
        </r>
        <r>
          <rPr>
            <sz val="9"/>
            <color indexed="81"/>
            <rFont val="Tahoma"/>
            <family val="2"/>
          </rPr>
          <t xml:space="preserve">
Recommended control to be filled if the risk evaluation is high, or the most highest risk result, or it was determined by the legal</t>
        </r>
      </text>
    </comment>
  </commentList>
</comments>
</file>

<file path=xl/sharedStrings.xml><?xml version="1.0" encoding="utf-8"?>
<sst xmlns="http://schemas.openxmlformats.org/spreadsheetml/2006/main" count="1421" uniqueCount="582">
  <si>
    <t>No</t>
  </si>
  <si>
    <t>Hazard</t>
  </si>
  <si>
    <t>Risk</t>
  </si>
  <si>
    <t>Recommended control</t>
  </si>
  <si>
    <t>Sev.</t>
  </si>
  <si>
    <t>Legal</t>
  </si>
  <si>
    <t>Process handler / owner :</t>
  </si>
  <si>
    <t>Position                             :</t>
  </si>
  <si>
    <t>to                        :</t>
  </si>
  <si>
    <t>Effective from                   :</t>
  </si>
  <si>
    <t>Changes history               :</t>
  </si>
  <si>
    <t>Rev. 1</t>
  </si>
  <si>
    <t>Rev. 2</t>
  </si>
  <si>
    <t>Rev. 3</t>
  </si>
  <si>
    <t>Rev. 4</t>
  </si>
  <si>
    <t>Rev. 5</t>
  </si>
  <si>
    <t>Rev. 6</t>
  </si>
  <si>
    <t>Routine</t>
  </si>
  <si>
    <t>Non-Routine</t>
  </si>
  <si>
    <t>Chemical</t>
  </si>
  <si>
    <t>Mechanical</t>
  </si>
  <si>
    <t>PPE</t>
  </si>
  <si>
    <t>Isolation</t>
  </si>
  <si>
    <t>Engineering Control</t>
  </si>
  <si>
    <t>Administration</t>
  </si>
  <si>
    <t>Current Risk Control</t>
  </si>
  <si>
    <t>Task Name</t>
  </si>
  <si>
    <t>name of process associated with the activity</t>
  </si>
  <si>
    <t>in specific (if any)</t>
  </si>
  <si>
    <t>UBBL</t>
  </si>
  <si>
    <t>FMS '70 Reg.</t>
  </si>
  <si>
    <t>Noise Reg.</t>
  </si>
  <si>
    <t>SHW Reg.</t>
  </si>
  <si>
    <t>FSA '88</t>
  </si>
  <si>
    <t>USECCH '00</t>
  </si>
  <si>
    <t>OSH Act ’94</t>
  </si>
  <si>
    <t>CPL Reg. '97</t>
  </si>
  <si>
    <t>FM Act '67</t>
  </si>
  <si>
    <t>Severity</t>
  </si>
  <si>
    <t>5 (Most likely)</t>
  </si>
  <si>
    <t>5 (Catastrophic)</t>
  </si>
  <si>
    <t>4 (Fatality / property damaged)</t>
  </si>
  <si>
    <t>3 (Serious injuries, permanent disabilities)</t>
  </si>
  <si>
    <t xml:space="preserve">2 (Minor injuries, temporary disability) </t>
  </si>
  <si>
    <t>1 (Very minor injury, wounded, or first aid case)</t>
  </si>
  <si>
    <t>Work Environment</t>
  </si>
  <si>
    <t>Energy</t>
  </si>
  <si>
    <t>Property</t>
  </si>
  <si>
    <t>Substitution</t>
  </si>
  <si>
    <t>-</t>
  </si>
  <si>
    <t>Ionizing Radiation</t>
  </si>
  <si>
    <t>Other type of radiation</t>
  </si>
  <si>
    <t>Major event</t>
  </si>
  <si>
    <t>Others</t>
  </si>
  <si>
    <t>Biological</t>
  </si>
  <si>
    <t>Animal / insects</t>
  </si>
  <si>
    <t>4 (Possible)</t>
  </si>
  <si>
    <t>3 (Conceivable)</t>
  </si>
  <si>
    <t>2 (Remote)</t>
  </si>
  <si>
    <t>1 (Inconceivable)</t>
  </si>
  <si>
    <t>Hazard Consequenses (B11)</t>
  </si>
  <si>
    <t>Nature of job</t>
  </si>
  <si>
    <t>Environmental / Natural event / Disaster</t>
  </si>
  <si>
    <t xml:space="preserve">Responsible person: </t>
  </si>
  <si>
    <t xml:space="preserve">Department: </t>
  </si>
  <si>
    <t>as per Job List above</t>
  </si>
  <si>
    <t>Priority No</t>
  </si>
  <si>
    <t>Summary of HAZID</t>
  </si>
  <si>
    <t>Result of ceonsequenses 1</t>
  </si>
  <si>
    <t>Result of ceonsequenses 2</t>
  </si>
  <si>
    <t>Result of ceonsequenses 3</t>
  </si>
  <si>
    <t>Result of ceonsequenses 4</t>
  </si>
  <si>
    <t>Result of ceonsequenses 5</t>
  </si>
  <si>
    <t>Result of ceonsequenses 6</t>
  </si>
  <si>
    <t>Result of ceonsequenses 7</t>
  </si>
  <si>
    <t>Result of ceonsequenses 8</t>
  </si>
  <si>
    <t>Go to g151</t>
  </si>
  <si>
    <t>Result of ceonsequenses 9</t>
  </si>
  <si>
    <t>Go to g169</t>
  </si>
  <si>
    <t>Activity (N)</t>
  </si>
  <si>
    <t>Class (P)</t>
  </si>
  <si>
    <t>Id (U)</t>
  </si>
  <si>
    <t>Risk (Q)</t>
  </si>
  <si>
    <t>Legal ®</t>
  </si>
  <si>
    <t>Likelihood (S)</t>
  </si>
  <si>
    <t>Sev (T)</t>
  </si>
  <si>
    <t>Haz others (D)</t>
  </si>
  <si>
    <t>Risk others (D)</t>
  </si>
  <si>
    <t>Risk CTRL (D)</t>
  </si>
  <si>
    <t>Activity sequence flow</t>
  </si>
  <si>
    <t>Nature of job / event</t>
  </si>
  <si>
    <t>AKJR '87</t>
  </si>
  <si>
    <t>Emergency / unplanned</t>
  </si>
  <si>
    <t>Department                                :</t>
  </si>
  <si>
    <t>N/A</t>
  </si>
  <si>
    <t>Manual handling /Ergonomic</t>
  </si>
  <si>
    <t>Process sequence 3</t>
  </si>
  <si>
    <t>Process sequence 4</t>
  </si>
  <si>
    <t>Process sequence 5</t>
  </si>
  <si>
    <r>
      <rPr>
        <b/>
        <sz val="12"/>
        <rFont val="Arial"/>
        <family val="2"/>
      </rPr>
      <t>1</t>
    </r>
    <r>
      <rPr>
        <b/>
        <vertAlign val="superscript"/>
        <sz val="12"/>
        <rFont val="Arial"/>
        <family val="2"/>
      </rPr>
      <t>st</t>
    </r>
    <r>
      <rPr>
        <b/>
        <sz val="12"/>
        <rFont val="Arial"/>
        <family val="2"/>
      </rPr>
      <t xml:space="preserve"> Step:</t>
    </r>
    <r>
      <rPr>
        <sz val="12"/>
        <rFont val="Arial"/>
        <family val="2"/>
      </rPr>
      <t xml:space="preserve"> Define process (activity) sequence or Job List</t>
    </r>
  </si>
  <si>
    <t>Username:</t>
  </si>
  <si>
    <t>Expiry days:</t>
  </si>
  <si>
    <t>today:</t>
  </si>
  <si>
    <t>Validity</t>
  </si>
  <si>
    <t>Like.</t>
  </si>
  <si>
    <t>According clause 4.3.1 of OHSAS 18001:2007, an establishment of procedure is a MUST to ensure the identification of risk, risk assessment, and its determination can be implemented and maintained. The aspects of hazard should take into account for;</t>
  </si>
  <si>
    <t>1). routine and non-routine activities</t>
  </si>
  <si>
    <t>2). activities of all persons having access to the workplace (including contractors and visitors);</t>
  </si>
  <si>
    <t>3). human behaviour, capabilities and other human factors</t>
  </si>
  <si>
    <t>4). identified hazards originating outside the workplace capable of adversely affecting the health and safety of persons under the control of the organization within the workplace</t>
  </si>
  <si>
    <t>5). hazards created in the vicinity of the workplace by work-related activities under the control of the organization</t>
  </si>
  <si>
    <t>6). infrastructure, equipment and materials at the workplace, whether provided by the organization or others</t>
  </si>
  <si>
    <t>7). changes or proposed changes in the organization, its activities, or materials</t>
  </si>
  <si>
    <t xml:space="preserve">8). modifications to the OH&amp;S management system, including temporary changes, and their impacts on operations, processes, and activities
</t>
  </si>
  <si>
    <t xml:space="preserve">9). any applicable legal obligations relating to risk assessment and implementation of necessary controls </t>
  </si>
  <si>
    <t xml:space="preserve">10). the design of work areas, processes, installations, machinery/equipment, operating procedures and work organization, including their adaptation to human capabilities
</t>
  </si>
  <si>
    <t xml:space="preserve">~ Identification/classification of all health hazards (e.g. acceptable – significant or insignificant, uncertain health hazards </t>
  </si>
  <si>
    <t>~ Quantitative assessment of risk for all uncertain hazards</t>
  </si>
  <si>
    <t>~ Control of unacceptable health risks via appropriate counter measures (e.g. personal protective equipment, engineering controls, product, substitution etc.)</t>
  </si>
  <si>
    <t>~ Annual reviews of effectiveness of the process</t>
  </si>
  <si>
    <t>The hazard has been break through from the numbers of source, namely as;</t>
  </si>
  <si>
    <t>- Work environment</t>
  </si>
  <si>
    <t>- Energy</t>
  </si>
  <si>
    <t>- Mechanical</t>
  </si>
  <si>
    <t>- Chemical</t>
  </si>
  <si>
    <t>- Biological</t>
  </si>
  <si>
    <t>- Environment</t>
  </si>
  <si>
    <t>- Animal / insects</t>
  </si>
  <si>
    <t>- Major disaster</t>
  </si>
  <si>
    <t>- Radiation, &amp;</t>
  </si>
  <si>
    <t>- Other hazards</t>
  </si>
  <si>
    <t>How to run the system</t>
  </si>
  <si>
    <t>3). Name of company is protected and same as the time it was registered.</t>
  </si>
  <si>
    <r>
      <t xml:space="preserve">4). Go to worksheet </t>
    </r>
    <r>
      <rPr>
        <b/>
        <sz val="10"/>
        <rFont val="Arial"/>
        <family val="2"/>
      </rPr>
      <t>'JOBLIST</t>
    </r>
    <r>
      <rPr>
        <sz val="10"/>
        <rFont val="Arial"/>
        <family val="2"/>
      </rPr>
      <t>' and start to insert the data of department and person-in-charge</t>
    </r>
  </si>
  <si>
    <r>
      <t xml:space="preserve">5). To log the activity and its sub-process. It is important for user to define </t>
    </r>
    <r>
      <rPr>
        <b/>
        <sz val="10"/>
        <rFont val="Arial"/>
        <family val="2"/>
      </rPr>
      <t>ALL</t>
    </r>
    <r>
      <rPr>
        <sz val="10"/>
        <rFont val="Arial"/>
        <family val="2"/>
      </rPr>
      <t xml:space="preserve"> activity including </t>
    </r>
    <r>
      <rPr>
        <b/>
        <sz val="10"/>
        <rFont val="Arial"/>
        <family val="2"/>
      </rPr>
      <t>non-routine</t>
    </r>
    <r>
      <rPr>
        <sz val="10"/>
        <rFont val="Arial"/>
        <family val="2"/>
      </rPr>
      <t xml:space="preserve"> process and </t>
    </r>
    <r>
      <rPr>
        <b/>
        <sz val="10"/>
        <rFont val="Arial"/>
        <family val="2"/>
      </rPr>
      <t>emergency</t>
    </r>
    <r>
      <rPr>
        <sz val="10"/>
        <rFont val="Arial"/>
        <family val="2"/>
      </rPr>
      <t xml:space="preserve"> event. It may possible for the assessment will incomplete if the user did not addressed the process comprehensively.</t>
    </r>
  </si>
  <si>
    <t>6). Select the process that going to be assessed</t>
  </si>
  <si>
    <t>7). Including of it nature of task</t>
  </si>
  <si>
    <t>Content</t>
  </si>
  <si>
    <t>1). What is HIRARC</t>
  </si>
  <si>
    <t>Top</t>
  </si>
  <si>
    <t>Input for departmental information (Note #4)</t>
  </si>
  <si>
    <t>Select the process need to be assessed &amp; nature of activity (Note #6 &amp; #7)</t>
  </si>
  <si>
    <t>8). Identify the hazard that may possible to be available. User can specify into detail description</t>
  </si>
  <si>
    <t xml:space="preserve">     in the column (if any).</t>
  </si>
  <si>
    <t>9). Determine the potential risk that would be occurred as a result the existence of hazard.</t>
  </si>
  <si>
    <t>Hazard Identification and determining the potential risk (Note #8 &amp; #9)</t>
  </si>
  <si>
    <t>10). Analyse the risk based from existing control implemented in workplace</t>
  </si>
  <si>
    <t>11). Specify the control where it was needed</t>
  </si>
  <si>
    <t>12). Take into consideration on applicable legal</t>
  </si>
  <si>
    <t>Analyse the risk and select the applicable legal (Note #10, #11 &amp; #12)</t>
  </si>
  <si>
    <t>13). Assess the risk through combination of Likelihood vs Severity. Worksheet 'matrix' has addressed the assessment scale (min: 1 &amp; max: 5)  for likelihood and severity and result of risk evaluation as well.</t>
  </si>
  <si>
    <t>Evaluating the risk (likelihood vs severity) (Notes #13)</t>
  </si>
  <si>
    <r>
      <t xml:space="preserve">a). </t>
    </r>
    <r>
      <rPr>
        <b/>
        <sz val="10"/>
        <rFont val="Arial"/>
        <family val="2"/>
      </rPr>
      <t>Approver</t>
    </r>
    <r>
      <rPr>
        <sz val="10"/>
        <rFont val="Arial"/>
        <family val="2"/>
      </rPr>
      <t xml:space="preserve"> column, including position and date</t>
    </r>
  </si>
  <si>
    <r>
      <t xml:space="preserve">d). </t>
    </r>
    <r>
      <rPr>
        <b/>
        <sz val="10"/>
        <rFont val="Arial"/>
        <family val="2"/>
      </rPr>
      <t xml:space="preserve">Priority number </t>
    </r>
    <r>
      <rPr>
        <sz val="10"/>
        <rFont val="Arial"/>
        <family val="2"/>
      </rPr>
      <t>for the selection of safety program purpose</t>
    </r>
  </si>
  <si>
    <r>
      <t xml:space="preserve">e). </t>
    </r>
    <r>
      <rPr>
        <b/>
        <sz val="10"/>
        <rFont val="Arial"/>
        <family val="2"/>
      </rPr>
      <t>Risk Control</t>
    </r>
    <r>
      <rPr>
        <sz val="10"/>
        <rFont val="Arial"/>
        <family val="2"/>
      </rPr>
      <t xml:space="preserve"> including recommended action, person in charge and dateline</t>
    </r>
  </si>
  <si>
    <t>Saving / Printing</t>
  </si>
  <si>
    <t>The other option of record protection is printing process.</t>
  </si>
  <si>
    <r>
      <t xml:space="preserve">f). </t>
    </r>
    <r>
      <rPr>
        <b/>
        <sz val="10"/>
        <rFont val="Arial"/>
        <family val="2"/>
      </rPr>
      <t xml:space="preserve">Revision history </t>
    </r>
    <r>
      <rPr>
        <sz val="10"/>
        <rFont val="Arial"/>
        <family val="2"/>
      </rPr>
      <t>(Rev. 00 to Rev. 06)</t>
    </r>
  </si>
  <si>
    <r>
      <t xml:space="preserve">b). Position / designation of the </t>
    </r>
    <r>
      <rPr>
        <b/>
        <sz val="10"/>
        <rFont val="Arial"/>
        <family val="2"/>
      </rPr>
      <t>process owner</t>
    </r>
    <r>
      <rPr>
        <sz val="10"/>
        <rFont val="Arial"/>
        <family val="2"/>
      </rPr>
      <t>.</t>
    </r>
  </si>
  <si>
    <t>Define process and activity in sequence (Note #5)</t>
  </si>
  <si>
    <t>Evaluation complete and records update (Notes #14 &amp; #15)</t>
  </si>
  <si>
    <r>
      <t xml:space="preserve">For those PC did not provided with PDF software, they may download it from </t>
    </r>
    <r>
      <rPr>
        <u/>
        <sz val="10"/>
        <color rgb="FF0000CC"/>
        <rFont val="Arial"/>
        <family val="2"/>
      </rPr>
      <t>http://www.dopdf.com/</t>
    </r>
    <r>
      <rPr>
        <sz val="10"/>
        <rFont val="Arial"/>
        <family val="2"/>
      </rPr>
      <t>,</t>
    </r>
    <r>
      <rPr>
        <sz val="10"/>
        <color rgb="FF0000CC"/>
        <rFont val="Arial"/>
        <family val="2"/>
      </rPr>
      <t xml:space="preserve"> </t>
    </r>
    <r>
      <rPr>
        <sz val="10"/>
        <rFont val="Arial"/>
        <family val="2"/>
      </rPr>
      <t>a free file converter that you can find it from internet. This free software is reliable to protect your record from missing</t>
    </r>
  </si>
  <si>
    <t>15). User may create another file for assessing the risk of other process. There is also the creation of new files needed if the number of process sequence (as defined in note#5) is defined more than the allocated space in the 1st step of the Joblist. There is also necessary additional file to be created if more than 9 activities where the hazard-risk needs to be assessed.</t>
  </si>
  <si>
    <t>Benefits and advantages of using this template</t>
  </si>
  <si>
    <t>6). Straight forward oriented.</t>
  </si>
  <si>
    <t>1). Readily fixed the input of hazard to help user in identification of hazard.</t>
  </si>
  <si>
    <t>2). Analysis data for trend of hazard available at workplace (environment, health, mechanical etc.)</t>
  </si>
  <si>
    <t>0 to 10 min</t>
  </si>
  <si>
    <t>11 to 30 min</t>
  </si>
  <si>
    <t>31 to 60 min</t>
  </si>
  <si>
    <t>1 hr to 2 hr</t>
  </si>
  <si>
    <t>2 hr to 4 hr</t>
  </si>
  <si>
    <t>&gt; 4hr</t>
  </si>
  <si>
    <t>with suitable recovery</t>
  </si>
  <si>
    <t>Process/location                       :</t>
  </si>
  <si>
    <t>Approved by                             :</t>
  </si>
  <si>
    <t>Position                                      :</t>
  </si>
  <si>
    <t>Date                                           :</t>
  </si>
  <si>
    <t>SEQUENCE OF BASIC JOB</t>
  </si>
  <si>
    <t>HAZARD IDENTIFICATION</t>
  </si>
  <si>
    <t>EFFECTS</t>
  </si>
  <si>
    <t>CURRENT RISK CONTROL</t>
  </si>
  <si>
    <t>RISK ASSESSMENT</t>
  </si>
  <si>
    <t>RISK CONTROL</t>
  </si>
  <si>
    <t>LEGAL REQ.</t>
  </si>
  <si>
    <t>OTHER REQ.</t>
  </si>
  <si>
    <t>Severity Index</t>
  </si>
  <si>
    <t>NO</t>
  </si>
  <si>
    <t>ACTIVITIES / PROCESS</t>
  </si>
  <si>
    <t>RISK RANKING</t>
  </si>
  <si>
    <t>SCORE</t>
  </si>
  <si>
    <t>LEVEL</t>
  </si>
  <si>
    <t>ACTION BY</t>
  </si>
  <si>
    <t>Page</t>
  </si>
  <si>
    <t>Form No</t>
  </si>
  <si>
    <t>Rev. No</t>
  </si>
  <si>
    <t>Date</t>
  </si>
  <si>
    <t>X</t>
  </si>
  <si>
    <t>*** RISK RANKING</t>
  </si>
  <si>
    <t>* PROBABILITY (PROB) / LIKELIHOOD</t>
  </si>
  <si>
    <t>** SEVERITY</t>
  </si>
  <si>
    <t>Probability Index - Description</t>
  </si>
  <si>
    <t>Severity Index - Description</t>
  </si>
  <si>
    <t xml:space="preserve">                           Score                      Level</t>
  </si>
  <si>
    <t>Hazard Identification and Risk Assessment (Activity #1)</t>
  </si>
  <si>
    <t>Task name</t>
  </si>
  <si>
    <t>Nature of Job / Event</t>
  </si>
  <si>
    <t>Hazard Description</t>
  </si>
  <si>
    <t>Class of Hazard</t>
  </si>
  <si>
    <t>Probability</t>
  </si>
  <si>
    <t>Hazard Identification and Risk Assessment (Activity #2)</t>
  </si>
  <si>
    <t>Hazard Identification and Risk Assessment (Activity #3)</t>
  </si>
  <si>
    <t>Hazard Identification and Risk Assessment (Activity #4)</t>
  </si>
  <si>
    <t>Hazard Identification and Risk Assessment (Activity #6)</t>
  </si>
  <si>
    <t>Hazard Identification and Risk Assessment (Activity #5)</t>
  </si>
  <si>
    <t>Hazard Identification and Risk Assessment (Activity #7)</t>
  </si>
  <si>
    <t>Hazard Identification and Risk Assessment (Activity #8)</t>
  </si>
  <si>
    <t>Hazard Identification and Risk Assessment (Activity #9)</t>
  </si>
  <si>
    <t>Hazard Identification and Risk Assessment (Activity #10)</t>
  </si>
  <si>
    <t>Hazard Identification and Risk Assessment (Activity #11)</t>
  </si>
  <si>
    <t>Hazard Identification and Risk Assessment (Activity #12)</t>
  </si>
  <si>
    <t>Hazard Identification and Risk Assessment (Activity #13)</t>
  </si>
  <si>
    <t>Hazard Identification and Risk Assessment (Activity #14)</t>
  </si>
  <si>
    <t>Hazard Identification and Risk Assessment (Activity #15)</t>
  </si>
  <si>
    <t>Hazard Identification and Risk Assessment (Activity #16)</t>
  </si>
  <si>
    <t>Hazard Identification and Risk Assessment (Activity #17)</t>
  </si>
  <si>
    <t>Hazard Identification and Risk Assessment (Activity #18)</t>
  </si>
  <si>
    <t>Result of ceonsequenses 10</t>
  </si>
  <si>
    <t>Result of ceonsequenses 11</t>
  </si>
  <si>
    <t>Result of ceonsequenses 12</t>
  </si>
  <si>
    <t>Result of ceonsequenses 13</t>
  </si>
  <si>
    <t>Result of ceonsequenses 14</t>
  </si>
  <si>
    <t>Result of ceonsequenses 15</t>
  </si>
  <si>
    <t>Result of ceonsequenses 16</t>
  </si>
  <si>
    <t>Result of ceonsequenses 17</t>
  </si>
  <si>
    <t>Result of ceonsequenses 18</t>
  </si>
  <si>
    <t>RPN</t>
  </si>
  <si>
    <t>Process</t>
  </si>
  <si>
    <r>
      <rPr>
        <b/>
        <sz val="8"/>
        <rFont val="Arial"/>
        <family val="2"/>
      </rPr>
      <t>5: MOST LIKELY</t>
    </r>
    <r>
      <rPr>
        <sz val="8"/>
        <rFont val="Arial"/>
        <family val="2"/>
      </rPr>
      <t xml:space="preserve"> - Non-stop / continuously happen</t>
    </r>
  </si>
  <si>
    <r>
      <rPr>
        <b/>
        <sz val="8"/>
        <rFont val="Arial"/>
        <family val="2"/>
      </rPr>
      <t>4: POSSIBLE</t>
    </r>
    <r>
      <rPr>
        <sz val="8"/>
        <rFont val="Arial"/>
        <family val="2"/>
      </rPr>
      <t xml:space="preserve"> -  Repeated or happens every day</t>
    </r>
  </si>
  <si>
    <r>
      <rPr>
        <b/>
        <sz val="8"/>
        <rFont val="Arial"/>
        <family val="2"/>
      </rPr>
      <t>3: CONCEIVABLE</t>
    </r>
    <r>
      <rPr>
        <sz val="8"/>
        <rFont val="Arial"/>
        <family val="2"/>
      </rPr>
      <t xml:space="preserve"> - Once in a week or happens but only occasionnaly</t>
    </r>
  </si>
  <si>
    <r>
      <rPr>
        <b/>
        <sz val="8"/>
        <rFont val="Arial"/>
        <family val="2"/>
      </rPr>
      <t>2: REMOTE</t>
    </r>
    <r>
      <rPr>
        <sz val="8"/>
        <rFont val="Arial"/>
        <family val="2"/>
      </rPr>
      <t xml:space="preserve"> - Once in a month or happens but only unusually</t>
    </r>
  </si>
  <si>
    <r>
      <rPr>
        <b/>
        <sz val="8"/>
        <rFont val="Arial"/>
        <family val="2"/>
      </rPr>
      <t>1: INCONCEIVABLE</t>
    </r>
    <r>
      <rPr>
        <sz val="8"/>
        <rFont val="Arial"/>
        <family val="2"/>
      </rPr>
      <t xml:space="preserve"> - Once in a year or happens but very rarely</t>
    </r>
  </si>
  <si>
    <t xml:space="preserve">                          15 - 25                     HIGH - High</t>
  </si>
  <si>
    <t xml:space="preserve">                            5 - 12                    MED. - Medium</t>
  </si>
  <si>
    <t xml:space="preserve">                            1 - 4                       LOW - Low</t>
  </si>
  <si>
    <t xml:space="preserve">                                                                                                           (To remove data from JOBLIST)</t>
  </si>
  <si>
    <t>Correction</t>
  </si>
  <si>
    <r>
      <t>Then, you may resume the data input by clicking the '</t>
    </r>
    <r>
      <rPr>
        <b/>
        <sz val="10"/>
        <rFont val="Arial"/>
        <family val="2"/>
      </rPr>
      <t>Back to Joblist</t>
    </r>
    <r>
      <rPr>
        <sz val="10"/>
        <rFont val="Arial"/>
        <family val="2"/>
      </rPr>
      <t>' button</t>
    </r>
  </si>
  <si>
    <t>Data in the Joblist is remain empty until insertion of input from the user.</t>
  </si>
  <si>
    <r>
      <t>Therefore, if user want to correct the Joblist and making the data become empty again, click '</t>
    </r>
    <r>
      <rPr>
        <b/>
        <sz val="10"/>
        <rFont val="Arial"/>
        <family val="2"/>
      </rPr>
      <t>Clear Data</t>
    </r>
    <r>
      <rPr>
        <sz val="10"/>
        <rFont val="Arial"/>
        <family val="2"/>
      </rPr>
      <t>' button and delete the reference number in the respective activity.</t>
    </r>
  </si>
  <si>
    <t>2) Prioritization based from risk rating</t>
  </si>
  <si>
    <t>Prioritization based from risk rating</t>
  </si>
  <si>
    <r>
      <t>Mark the Priority Number ( 1 to 9) to assist you on which activity that needs to be taken action first. Once complete, summarization can be sighted in the worksheet '</t>
    </r>
    <r>
      <rPr>
        <b/>
        <sz val="10"/>
        <rFont val="Arial"/>
        <family val="2"/>
      </rPr>
      <t>RISK REG LIST</t>
    </r>
    <r>
      <rPr>
        <sz val="10"/>
        <rFont val="Arial"/>
        <family val="2"/>
      </rPr>
      <t>' for user to make overview and plan for improvement activity</t>
    </r>
  </si>
  <si>
    <t>Radiation</t>
  </si>
  <si>
    <t>- Ergonomic</t>
  </si>
  <si>
    <r>
      <t>There is also assistance for users to get them comfortable to choose the risk control at their workplace through drop-down button needs to be selected via E-S-I-E-A-P. The E-S-I-E-A-P approach carried the means of prioritization  of action sequence by Elimination (</t>
    </r>
    <r>
      <rPr>
        <b/>
        <sz val="10"/>
        <color rgb="FFFF0000"/>
        <rFont val="Arial"/>
        <family val="2"/>
      </rPr>
      <t>E</t>
    </r>
    <r>
      <rPr>
        <sz val="10"/>
        <rFont val="Arial"/>
        <family val="2"/>
      </rPr>
      <t>), Substitution (</t>
    </r>
    <r>
      <rPr>
        <b/>
        <sz val="10"/>
        <color rgb="FFFF0000"/>
        <rFont val="Arial"/>
        <family val="2"/>
      </rPr>
      <t>S</t>
    </r>
    <r>
      <rPr>
        <sz val="10"/>
        <rFont val="Arial"/>
        <family val="2"/>
      </rPr>
      <t>), Isolation (</t>
    </r>
    <r>
      <rPr>
        <b/>
        <sz val="10"/>
        <color rgb="FFFF0000"/>
        <rFont val="Arial"/>
        <family val="2"/>
      </rPr>
      <t>I</t>
    </r>
    <r>
      <rPr>
        <sz val="10"/>
        <rFont val="Arial"/>
        <family val="2"/>
      </rPr>
      <t>), Engineering control (</t>
    </r>
    <r>
      <rPr>
        <b/>
        <sz val="10"/>
        <color rgb="FFFF0000"/>
        <rFont val="Arial"/>
        <family val="2"/>
      </rPr>
      <t>E</t>
    </r>
    <r>
      <rPr>
        <sz val="10"/>
        <rFont val="Arial"/>
        <family val="2"/>
      </rPr>
      <t>), Administration (</t>
    </r>
    <r>
      <rPr>
        <b/>
        <sz val="10"/>
        <color rgb="FFFF0000"/>
        <rFont val="Arial"/>
        <family val="2"/>
      </rPr>
      <t>A</t>
    </r>
    <r>
      <rPr>
        <sz val="10"/>
        <rFont val="Arial"/>
        <family val="2"/>
      </rPr>
      <t xml:space="preserve">) and </t>
    </r>
    <r>
      <rPr>
        <b/>
        <sz val="10"/>
        <color rgb="FFFF0000"/>
        <rFont val="Arial"/>
        <family val="2"/>
      </rPr>
      <t>P</t>
    </r>
    <r>
      <rPr>
        <sz val="10"/>
        <rFont val="Arial"/>
        <family val="2"/>
      </rPr>
      <t xml:space="preserve"> for PPE.
</t>
    </r>
  </si>
  <si>
    <t>,</t>
  </si>
  <si>
    <t>Process Sequence 7</t>
  </si>
  <si>
    <t>Process sequence 8</t>
  </si>
  <si>
    <t>Process sequence 9</t>
  </si>
  <si>
    <t>Process Sequence 10</t>
  </si>
  <si>
    <t>User Manual</t>
  </si>
  <si>
    <t>4). What is the minimum capability of the system processing requirement?</t>
  </si>
  <si>
    <t>Frequent Answer - Question (FAQ)</t>
  </si>
  <si>
    <t>8). What does the system features?</t>
  </si>
  <si>
    <t>9). What does the package offers?</t>
  </si>
  <si>
    <t>10). How to get system support in troubleshooting or when the program facing a problem?</t>
  </si>
  <si>
    <r>
      <rPr>
        <b/>
        <sz val="10"/>
        <color rgb="FF0070C0"/>
        <rFont val="Arial"/>
        <family val="2"/>
      </rPr>
      <t>Answer:</t>
    </r>
    <r>
      <rPr>
        <sz val="10"/>
        <color rgb="FF0070C0"/>
        <rFont val="Arial"/>
        <family val="2"/>
      </rPr>
      <t xml:space="preserve"> Yes. Trial version is valid for one month but subject to be extent where there is requested by user. Complete version may valid up to 18 months and renewable is available by contacting to administrator.</t>
    </r>
  </si>
  <si>
    <r>
      <rPr>
        <b/>
        <sz val="10"/>
        <color rgb="FF0070C0"/>
        <rFont val="Arial"/>
        <family val="2"/>
      </rPr>
      <t xml:space="preserve">Answer: </t>
    </r>
    <r>
      <rPr>
        <sz val="10"/>
        <color rgb="FF0070C0"/>
        <rFont val="Arial"/>
        <family val="2"/>
      </rPr>
      <t>This format has been designed to cater all type of industries including construction, factory, plantation, office etc.</t>
    </r>
  </si>
  <si>
    <r>
      <rPr>
        <b/>
        <sz val="10"/>
        <color rgb="FF0070C0"/>
        <rFont val="Arial"/>
        <family val="2"/>
      </rPr>
      <t>Answer:</t>
    </r>
    <r>
      <rPr>
        <sz val="10"/>
        <color rgb="FF0070C0"/>
        <rFont val="Arial"/>
        <family val="2"/>
      </rPr>
      <t xml:space="preserve"> Maintenance of this program is low unless system configuration or system format has been modified by user. However, user can get service assistance by writing email to us at admin@osh-isis.com</t>
    </r>
  </si>
  <si>
    <r>
      <rPr>
        <b/>
        <sz val="10"/>
        <color rgb="FF0070C0"/>
        <rFont val="Arial"/>
        <family val="2"/>
      </rPr>
      <t xml:space="preserve">Answer: </t>
    </r>
    <r>
      <rPr>
        <sz val="10"/>
        <color rgb="FF0070C0"/>
        <rFont val="Arial"/>
        <family val="2"/>
      </rPr>
      <t>This program is very simple and user friendly. However, for new user, they can explore it with guidelines as addressed in User Manual below.</t>
    </r>
  </si>
  <si>
    <r>
      <rPr>
        <b/>
        <sz val="10"/>
        <color rgb="FF0070C0"/>
        <rFont val="Arial"/>
        <family val="2"/>
      </rPr>
      <t xml:space="preserve">Answer: </t>
    </r>
    <r>
      <rPr>
        <sz val="10"/>
        <color rgb="FF0070C0"/>
        <rFont val="Arial"/>
        <family val="2"/>
      </rPr>
      <t xml:space="preserve">User will receive template either </t>
    </r>
    <r>
      <rPr>
        <b/>
        <sz val="10"/>
        <color theme="4" tint="-0.499984740745262"/>
        <rFont val="Arial"/>
        <family val="2"/>
      </rPr>
      <t>trial version</t>
    </r>
    <r>
      <rPr>
        <sz val="10"/>
        <color rgb="FF0070C0"/>
        <rFont val="Arial"/>
        <family val="2"/>
      </rPr>
      <t xml:space="preserve"> or </t>
    </r>
    <r>
      <rPr>
        <b/>
        <sz val="10"/>
        <color theme="4" tint="-0.499984740745262"/>
        <rFont val="Arial"/>
        <family val="2"/>
      </rPr>
      <t>complete program</t>
    </r>
    <r>
      <rPr>
        <sz val="10"/>
        <color rgb="FF0070C0"/>
        <rFont val="Arial"/>
        <family val="2"/>
      </rPr>
      <t xml:space="preserve"> from administrator. Then, user should save into their PC and they can start to use it</t>
    </r>
  </si>
  <si>
    <r>
      <rPr>
        <b/>
        <sz val="10"/>
        <color rgb="FF0070C0"/>
        <rFont val="Arial"/>
        <family val="2"/>
      </rPr>
      <t xml:space="preserve">Answer: </t>
    </r>
    <r>
      <rPr>
        <sz val="10"/>
        <color rgb="FF0070C0"/>
        <rFont val="Arial"/>
        <family val="2"/>
      </rPr>
      <t>The PC shall have at least Microsoft Excel version 2010 or latest.</t>
    </r>
  </si>
  <si>
    <t>Action</t>
  </si>
  <si>
    <t>Action by</t>
  </si>
  <si>
    <t>Dateline</t>
  </si>
  <si>
    <t>Score</t>
  </si>
  <si>
    <t>Level</t>
  </si>
  <si>
    <t>pic</t>
  </si>
  <si>
    <t>date</t>
  </si>
  <si>
    <t>Workplace Assessment through HAZID Table</t>
  </si>
  <si>
    <t>HAZID Table is only provided to the paid user.</t>
  </si>
  <si>
    <t>2). Workplace Assessment through HAZID Table</t>
  </si>
  <si>
    <t>4). How to run the system</t>
  </si>
  <si>
    <t>6). Saving / Printing</t>
  </si>
  <si>
    <t>7). Correction</t>
  </si>
  <si>
    <t>8). Benefits and advantages of using this template</t>
  </si>
  <si>
    <t>This e-HIRARC Template is registered under below username</t>
  </si>
  <si>
    <t>1). What is e-HIRARC?</t>
  </si>
  <si>
    <t>Answer: e-HIRARC is a tool developed to assist safety practitioner in assessing the hazard at their workplace through combination of severity and likelihood to determine the risk level. Then, prioritization of risk to be placed in order to minimize the potential unneeded incident that may occurred.                                                                                                                                                             It is really a powerful medium for identification, determination and make a decision for continuous improvement in OSH within minimum time to be spent but proven to be efficient and effective.</t>
  </si>
  <si>
    <t>2). Who are target user of e-HIRARC?</t>
  </si>
  <si>
    <t>Answer: Anyone can use the e-HIRARC, but it is very useful for Safety Manager, Safety and Health Officer, Safety Supervisor, HSE Admin and other equivalent position.</t>
  </si>
  <si>
    <t>3). What platform is the e-HIRARC program available on?</t>
  </si>
  <si>
    <t>Answer: This e-HIRARC format is only compatible to run with Microsoft Excel.</t>
  </si>
  <si>
    <t xml:space="preserve">5). Do I need special software to use e-HIRARC? </t>
  </si>
  <si>
    <t>6). How do I download e-HIRARC? How do I install it?</t>
  </si>
  <si>
    <t>7). How can get start with e-HIRARC?</t>
  </si>
  <si>
    <t xml:space="preserve">Answer: Basic of the e-HIRARC system is consists (1). Job definition and its associated activities (2) Hazard Identification, (3). Assessing the risk, and (4) Prioritizing the significant risk                                                                                                                              .                                                                                                                                                                  Detail of the program can refer to User Manual                                                                                                                 </t>
  </si>
  <si>
    <t xml:space="preserve">Answer: This e-HIRARC format is inclusively covers (1) e-HIRARC Template in Microsoft Excel format and (2) HAZID Table.                                                                                                                                                                      </t>
  </si>
  <si>
    <t>11). Which industry can use and apply e-HIRARC?</t>
  </si>
  <si>
    <t>12). How to know whether e-HIRARC is recognized to be applied for industries?</t>
  </si>
  <si>
    <t>Answer: The approaches used in this program has been followed according to DOSH Guidelines of Hazard Identification, Risk Assessment and Risk Control (e-HIRARC) 2008 and aligned with clause 4.3.1 of OHSAS 18001:2007 Standard Requirement.</t>
  </si>
  <si>
    <t>13). Is e-HIRARC transferrable to others?</t>
  </si>
  <si>
    <t>14). Is there a validity for e-HIRARC?</t>
  </si>
  <si>
    <t>15). Does customization is available for e-HIRARC?</t>
  </si>
  <si>
    <t>3). Custom-made e-HIRARC for OHS Practitioner</t>
  </si>
  <si>
    <t>5). Completing the e-HIRARC output</t>
  </si>
  <si>
    <t>Additional information in e-HIRARC format</t>
  </si>
  <si>
    <t>What is e-HIRARC</t>
  </si>
  <si>
    <t>e-HIRARC process that includes ALL of the following elements;</t>
  </si>
  <si>
    <t>It may a practical approach to the assessor to examine the hazard that available at workplace. The HAZID table has elaborate the extent information on main hazard. It will help the assessor to conform with the suitable hazard factor without thinking further on what subject that suppose to feed in the e-HIRARC later.</t>
  </si>
  <si>
    <t>Custom-made e-HIRARC for OHS Practitioner</t>
  </si>
  <si>
    <t xml:space="preserve">This e-HIRARC format has been designed to cater the needs of Occupational Health &amp; Safety Practitioner in meeting their task for risk management. The tool has been incorporated with OHSAS 18001 standard compliance by readily built-in the risk factor and extinguishment of hazard-risk aspects.
</t>
  </si>
  <si>
    <t>1). A simple step for user to operate this e-HIRARC template</t>
  </si>
  <si>
    <t>2). Once received a valid file of e-HIRARC, save it into your PC.</t>
  </si>
  <si>
    <t>14). Once complete, press button 'update e-HIRARC' and see the output is automatically generated.</t>
  </si>
  <si>
    <t>Completing the e-HIRARC process</t>
  </si>
  <si>
    <t>1) Additional information in e-HIRARC format</t>
  </si>
  <si>
    <t xml:space="preserve">e-HIRARC format is a protected view for editing. However, user is still allowed to modify or add information at the editable area. That area are limited to; </t>
  </si>
  <si>
    <t>c). Effective date (until the date of e-HIRARC need to be reviewed)</t>
  </si>
  <si>
    <t>It is highly recommended that the completed e-HIRARC needs to be saved in protected file such as PDF. This is to ensure that the data inserted in the e-HIRARC is remain secured and to prevent unintendedly change cause to record will be lost.</t>
  </si>
  <si>
    <t>3). Save time in e-HIRARC generation</t>
  </si>
  <si>
    <t>5). Emphasize participation from all parties (process owner). Prevent centralizing the e-HIRARC preparation</t>
  </si>
  <si>
    <t>7). Educate user the concept &amp; structure of basic e-HIRARC such as identification of hazard source, risk control via ESIEAP and risk evaluation conceptual.</t>
  </si>
  <si>
    <t>HIRARC is an integration tool to identify, assess/measure and to control hazard and risk of any workplace and its activities. By strictly implementing it, it will eliminate, reduce/control the possibility for any accidents to occur.</t>
  </si>
  <si>
    <t>The acronym of HIRARC uses the Hazard Identification, Risk Assessment and Risk Control. A universal method widely used by Occupational Health and safety practitioner in any field of industries.</t>
  </si>
  <si>
    <t>Answer: No. e-HIRARC format may be served by Microsoft Excel only. User is only required to add information through built-in button information, then the result will automatically reflected.</t>
  </si>
  <si>
    <t>Answer: This e-HIRARC format is registered based from single user. As long as the file is circulating within the company where it has been formatted to, it is allowable. Therefore, it is not possible for the file to be transferred to third party without permission from system administrator</t>
  </si>
  <si>
    <r>
      <rPr>
        <b/>
        <sz val="10"/>
        <color rgb="FF0070C0"/>
        <rFont val="Arial"/>
        <family val="2"/>
      </rPr>
      <t>Answer:</t>
    </r>
    <r>
      <rPr>
        <sz val="10"/>
        <color rgb="FF0070C0"/>
        <rFont val="Arial"/>
        <family val="2"/>
      </rPr>
      <t xml:space="preserve"> Yes. Customer can ask for customization to meet their needs but it subject to additional cost to be incurred. Also, the change is only limited to minor modification such as wording, criteria, risk rating etc. No major modification of system structure to be offered.</t>
    </r>
  </si>
  <si>
    <t>9). User-friendliness of the e-HIRARC</t>
  </si>
  <si>
    <t>Once completed, assessor can start to perform assessment through e-HIRARC documentation below</t>
  </si>
  <si>
    <t>e-HIRARC, at current stage was defined the hazard identification and risk analysis. Next step for user to update the necessary risk control to be recommended for minimizing the risk</t>
  </si>
  <si>
    <t>However, once the form has been updated, its would not be possible the  form to be re-empty again via undo process</t>
  </si>
  <si>
    <t>4). Improve record keeping.</t>
  </si>
  <si>
    <t>User-friendliness of the e-HIRARC</t>
  </si>
  <si>
    <t>Activity</t>
  </si>
  <si>
    <t>Process sequence 1</t>
  </si>
  <si>
    <t>Process sequence 2</t>
  </si>
  <si>
    <t>Nak buang LOGO</t>
  </si>
  <si>
    <t>1. Pegi ke header</t>
  </si>
  <si>
    <t>2. remove &amp;[picture]</t>
  </si>
  <si>
    <t>FOR SAMPLE ONLY. Contact admin@osh-isis.com for further info</t>
  </si>
  <si>
    <t>ADDITIONAL CONTROL MEASURE &amp; DATELINE</t>
  </si>
  <si>
    <t>COMPLETED DATE</t>
  </si>
  <si>
    <t>Main Menu</t>
  </si>
  <si>
    <t>Risk CTRL (D)-2</t>
  </si>
  <si>
    <t>Risk CTRL (D)-3</t>
  </si>
  <si>
    <t>Risk CTRL (D)-1</t>
  </si>
  <si>
    <t>Count TRUE-FALSE</t>
  </si>
  <si>
    <t>(Data Joblist)</t>
  </si>
  <si>
    <t>RISK CONTROL OVERALL</t>
  </si>
  <si>
    <t>(only displaye top 3 based from hierarchy of control)</t>
  </si>
  <si>
    <t>crushing</t>
  </si>
  <si>
    <t>Water consumption (input)</t>
  </si>
  <si>
    <t>Class of aspect</t>
  </si>
  <si>
    <t>Aspect description</t>
  </si>
  <si>
    <t>IDENTIFICATION OF ASPECT AND IMPACT ASSESSMENT (ACTIVITY #1)</t>
  </si>
  <si>
    <t>IDENTIFICATION OF ASPECT AND IMPACT ASSESSMENT (ACTIVITY #2)</t>
  </si>
  <si>
    <t>IDENTIFICATION OF ASPECT AND IMPACT ASSESSMENT (ACTIVITY #3)</t>
  </si>
  <si>
    <t>IDENTIFICATION OF ASPECT AND IMPACT ASSESSMENT (ACTIVITY #4)</t>
  </si>
  <si>
    <t>IDENTIFICATION OF ASPECT AND IMPACT ASSESSMENT (ACTIVITY #5)</t>
  </si>
  <si>
    <t>IDENTIFICATION OF ASPECT AND IMPACT ASSESSMENT (ACTIVITY #6)</t>
  </si>
  <si>
    <t>IDENTIFICATION OF ASPECT AND IMPACT ASSESSMENT (ACTIVITY #7)</t>
  </si>
  <si>
    <t>IDENTIFICATION OF ASPECT AND IMPACT ASSESSMENT (ACTIVITY #8)</t>
  </si>
  <si>
    <t>IDENTIFICATION OF ASPECT AND IMPACT ASSESSMENT (ACTIVITY #9)</t>
  </si>
  <si>
    <t>IDENTIFICATION OF ASPECT AND IMPACT ASSESSMENT (ACTIVITY #10)</t>
  </si>
  <si>
    <t>IDENTIFICATION OF ASPECT AND IMPACT ASSESSMENT (ACTIVITY #11)</t>
  </si>
  <si>
    <t>IDENTIFICATION OF ASPECT AND IMPACT ASSESSMENT (ACTIVITY #12)</t>
  </si>
  <si>
    <t>IDENTIFICATION OF ASPECT AND IMPACT ASSESSMENT (ACTIVITY #13)</t>
  </si>
  <si>
    <t>IDENTIFICATION OF ASPECT AND IMPACT ASSESSMENT (ACTIVITY #14)</t>
  </si>
  <si>
    <t>IDENTIFICATION OF ASPECT AND IMPACT ASSESSMENT (ACTIVITY #15)</t>
  </si>
  <si>
    <t>IDENTIFICATION OF ASPECT AND IMPACT ASSESSMENT (ACTIVITY #16)</t>
  </si>
  <si>
    <t>IDENTIFICATION OF ASPECT AND IMPACT ASSESSMENT (ACTIVITY #17)</t>
  </si>
  <si>
    <t>IDENTIFICATION OF ASPECT AND IMPACT ASSESSMENT (ACTIVITY #18)</t>
  </si>
  <si>
    <t>Impact Analysis</t>
  </si>
  <si>
    <t xml:space="preserve">Current Control </t>
  </si>
  <si>
    <t>Current Control</t>
  </si>
  <si>
    <t>Cause to (Impact)</t>
  </si>
  <si>
    <t>Likelihood Index (S)</t>
  </si>
  <si>
    <t>Likelihood Index</t>
  </si>
  <si>
    <r>
      <rPr>
        <b/>
        <sz val="12"/>
        <rFont val="Arial"/>
        <family val="2"/>
      </rPr>
      <t>2</t>
    </r>
    <r>
      <rPr>
        <b/>
        <vertAlign val="superscript"/>
        <sz val="12"/>
        <rFont val="Arial"/>
        <family val="2"/>
      </rPr>
      <t>nd</t>
    </r>
    <r>
      <rPr>
        <b/>
        <sz val="12"/>
        <rFont val="Arial"/>
        <family val="2"/>
      </rPr>
      <t xml:space="preserve"> Step: </t>
    </r>
    <r>
      <rPr>
        <sz val="12"/>
        <rFont val="Arial"/>
        <family val="2"/>
      </rPr>
      <t xml:space="preserve">Environmental Aspect Identification &amp; </t>
    </r>
    <r>
      <rPr>
        <b/>
        <sz val="12"/>
        <rFont val="Arial"/>
        <family val="2"/>
      </rPr>
      <t>3</t>
    </r>
    <r>
      <rPr>
        <b/>
        <vertAlign val="superscript"/>
        <sz val="12"/>
        <rFont val="Arial"/>
        <family val="2"/>
      </rPr>
      <t>rd</t>
    </r>
    <r>
      <rPr>
        <b/>
        <sz val="12"/>
        <rFont val="Arial"/>
        <family val="2"/>
      </rPr>
      <t xml:space="preserve"> Step: </t>
    </r>
    <r>
      <rPr>
        <sz val="12"/>
        <rFont val="Arial"/>
        <family val="2"/>
      </rPr>
      <t>Analyse the Risk</t>
    </r>
  </si>
  <si>
    <t>ASPECT IDENTIFICATION</t>
  </si>
  <si>
    <t>Aspect</t>
  </si>
  <si>
    <t>CURRENT CONTROL</t>
  </si>
  <si>
    <t>Ecological Impact</t>
  </si>
  <si>
    <t>Noise pollution</t>
  </si>
  <si>
    <t>Depletion of natural resources</t>
  </si>
  <si>
    <t>Air pollution</t>
  </si>
  <si>
    <t>Smog</t>
  </si>
  <si>
    <t>Air toxicity</t>
  </si>
  <si>
    <t>Global warming &amp; climate change</t>
  </si>
  <si>
    <t>Ozone layer depletion / destruction</t>
  </si>
  <si>
    <t>Land pollution</t>
  </si>
  <si>
    <t>Soil contamination</t>
  </si>
  <si>
    <t>Ground subsidence</t>
  </si>
  <si>
    <t>Increase Landfill Space</t>
  </si>
  <si>
    <t>Use of water resources</t>
  </si>
  <si>
    <t>Water pollution</t>
  </si>
  <si>
    <t>Storm water contamination</t>
  </si>
  <si>
    <t>Ground water contamination</t>
  </si>
  <si>
    <t>Acid rain</t>
  </si>
  <si>
    <t>Other Water quality (temperature, PH etc.)</t>
  </si>
  <si>
    <t>Degrade water quality</t>
  </si>
  <si>
    <t>Endangered species</t>
  </si>
  <si>
    <t>Impact to flora/fauna</t>
  </si>
  <si>
    <t>Degradation of habitat</t>
  </si>
  <si>
    <t>Impact to human</t>
  </si>
  <si>
    <t>Human health</t>
  </si>
  <si>
    <t>Change of social life</t>
  </si>
  <si>
    <t>Finance</t>
  </si>
  <si>
    <t>Technology transfer</t>
  </si>
  <si>
    <t>Budgetary item</t>
  </si>
  <si>
    <t>Company Image</t>
  </si>
  <si>
    <t>Violation</t>
  </si>
  <si>
    <t>CSR</t>
  </si>
  <si>
    <t>Other environmental issues</t>
  </si>
  <si>
    <t>Consumption of other natural resources</t>
  </si>
  <si>
    <t>Public annoyance / nuisance</t>
  </si>
  <si>
    <t>Offensive odour</t>
  </si>
  <si>
    <t>Poor visual impact / scenery etc.</t>
  </si>
  <si>
    <t>Ecosystem destruction (e.g. large-scale land development)</t>
  </si>
  <si>
    <t>Generation of new products</t>
  </si>
  <si>
    <t>Beneficiary (Positive impact)</t>
  </si>
  <si>
    <t>Poor visual impact</t>
  </si>
  <si>
    <t>Water quality</t>
  </si>
  <si>
    <t>Ecosystem destruction</t>
  </si>
  <si>
    <t>Ozone layer depletion</t>
  </si>
  <si>
    <t>Increase landfill Space</t>
  </si>
  <si>
    <t>Legal program</t>
  </si>
  <si>
    <t>Treatment facility</t>
  </si>
  <si>
    <t>Second containment</t>
  </si>
  <si>
    <t>Engineering</t>
  </si>
  <si>
    <t>Cleaning kit</t>
  </si>
  <si>
    <t>Monitoring</t>
  </si>
  <si>
    <t>Greening program</t>
  </si>
  <si>
    <t>3R</t>
  </si>
  <si>
    <t>Admin</t>
  </si>
  <si>
    <t>Warning sign</t>
  </si>
  <si>
    <t>labelling</t>
  </si>
  <si>
    <t>if others (if any)</t>
  </si>
  <si>
    <t>Impact</t>
  </si>
  <si>
    <t>ACTIVITIES</t>
  </si>
  <si>
    <t>Rate</t>
  </si>
  <si>
    <t>ENVIRONMENTAL ASPECT AND IMPACT ASSESSMENT REGISTER</t>
  </si>
  <si>
    <t>Potential Environmental Impact (Activity #1)</t>
  </si>
  <si>
    <t>Potential Environmental Impact (Activity#2)</t>
  </si>
  <si>
    <t>Storm water contaminate</t>
  </si>
  <si>
    <t>Ground water contaminate</t>
  </si>
  <si>
    <t>Global warming/climate change</t>
  </si>
  <si>
    <t>Public annoyance/nuisance</t>
  </si>
  <si>
    <t>Note: 
select max 5 relevant (direct) impacts to be appeared</t>
  </si>
  <si>
    <t>Potential Environmental Impact (Activity#3)</t>
  </si>
  <si>
    <t>Consumption of other resources</t>
  </si>
  <si>
    <t>Potential Environmental Impact (Activity#4)</t>
  </si>
  <si>
    <t>Potential Environmental Impact (Activity#5)</t>
  </si>
  <si>
    <t>Potential Environmental Impact (Activity#6)</t>
  </si>
  <si>
    <t>Potential Environmental Impact (Activity#7)</t>
  </si>
  <si>
    <t>Potential Environmental Impact (Activity#8)</t>
  </si>
  <si>
    <t>Potential Environmental Impact (Activity#9)</t>
  </si>
  <si>
    <t>HGHJGJH</t>
  </si>
  <si>
    <t>(display top 5 based from hierarchy of control)</t>
  </si>
  <si>
    <t>GJHGJHGJ</t>
  </si>
  <si>
    <t>HVJGGJHGJH</t>
  </si>
  <si>
    <t>Site owned source</t>
  </si>
  <si>
    <t>Municipal or private source</t>
  </si>
  <si>
    <t>Deionized  water</t>
  </si>
  <si>
    <t>Bottle water or other source</t>
  </si>
  <si>
    <t>Water discharge (output)</t>
  </si>
  <si>
    <t>Sanitary</t>
  </si>
  <si>
    <t>Industrial pre-treatment</t>
  </si>
  <si>
    <t>Stormwater</t>
  </si>
  <si>
    <t>Thermal loading</t>
  </si>
  <si>
    <t>Chemicals</t>
  </si>
  <si>
    <t>Corrosive (acids and bases)</t>
  </si>
  <si>
    <t>Solvent</t>
  </si>
  <si>
    <t>Adhesives</t>
  </si>
  <si>
    <t>Hydraulic oil</t>
  </si>
  <si>
    <t>Lubricant</t>
  </si>
  <si>
    <t>Coolant</t>
  </si>
  <si>
    <t>Ink &amp; paint</t>
  </si>
  <si>
    <t>Fluxing agents</t>
  </si>
  <si>
    <t>Compressed gases</t>
  </si>
  <si>
    <t>Oxidizers</t>
  </si>
  <si>
    <t>Resins</t>
  </si>
  <si>
    <t>Photographical chemical</t>
  </si>
  <si>
    <t>Water treatment chemical</t>
  </si>
  <si>
    <t>Petroleum-based product</t>
  </si>
  <si>
    <t>Maintenance supplies</t>
  </si>
  <si>
    <t>Pesticide, fertilizer etc.</t>
  </si>
  <si>
    <t>Spill</t>
  </si>
  <si>
    <t>Product: Manufacturing item</t>
  </si>
  <si>
    <t>Product: Packaging and shipping material</t>
  </si>
  <si>
    <t>Product: Transportation</t>
  </si>
  <si>
    <t>Product: End-life management</t>
  </si>
  <si>
    <t>Operational waste</t>
  </si>
  <si>
    <t>Air</t>
  </si>
  <si>
    <t>Noise</t>
  </si>
  <si>
    <t>Fues</t>
  </si>
  <si>
    <t>Material</t>
  </si>
  <si>
    <t>Smoke</t>
  </si>
  <si>
    <t>Land used</t>
  </si>
  <si>
    <t>Other supplies</t>
  </si>
  <si>
    <t>Silicon</t>
  </si>
  <si>
    <t>Metals</t>
  </si>
  <si>
    <t>Piece part (PCB, semi-con. wafer etc.)</t>
  </si>
  <si>
    <t>Batteries</t>
  </si>
  <si>
    <t>Wire / fiber plastics</t>
  </si>
  <si>
    <r>
      <rPr>
        <sz val="7"/>
        <color theme="1"/>
        <rFont val="Times New Roman"/>
        <family val="1"/>
      </rPr>
      <t xml:space="preserve"> </t>
    </r>
    <r>
      <rPr>
        <sz val="10"/>
        <rFont val="Arial"/>
      </rPr>
      <t>Packaging</t>
    </r>
  </si>
  <si>
    <t>Pallets</t>
  </si>
  <si>
    <t>Energy consumption</t>
  </si>
  <si>
    <t>Toxicity content</t>
  </si>
  <si>
    <t>Recycled content</t>
  </si>
  <si>
    <t>upgradability</t>
  </si>
  <si>
    <t>emission upon used</t>
  </si>
  <si>
    <t>Reusability</t>
  </si>
  <si>
    <t>Recyclability</t>
  </si>
  <si>
    <t>Hazardous / toxic material content</t>
  </si>
  <si>
    <t>Material diversity</t>
  </si>
  <si>
    <t>biodegradability</t>
  </si>
  <si>
    <t>Transportation Mode</t>
  </si>
  <si>
    <t>Transportation distance</t>
  </si>
  <si>
    <t>Energy use</t>
  </si>
  <si>
    <t>emission</t>
  </si>
  <si>
    <t>Upgradability</t>
  </si>
  <si>
    <t>Waste classification</t>
  </si>
  <si>
    <t>Assembly / dissembly technique</t>
  </si>
  <si>
    <t>Dispossal  / emission</t>
  </si>
  <si>
    <t>Scheduled waste</t>
  </si>
  <si>
    <t>Solid waste</t>
  </si>
  <si>
    <t>Sludge waste</t>
  </si>
  <si>
    <t>Effluent</t>
  </si>
  <si>
    <t>Food waste</t>
  </si>
  <si>
    <t>Biomedical / infectious waste</t>
  </si>
  <si>
    <t>Paper / official consumable waste</t>
  </si>
  <si>
    <t>Debris</t>
  </si>
  <si>
    <t>Contaminated soil</t>
  </si>
  <si>
    <t>Radioactive waste</t>
  </si>
  <si>
    <t>Scrap generation</t>
  </si>
  <si>
    <t>Use of electricity</t>
  </si>
  <si>
    <t>Fuel oil</t>
  </si>
  <si>
    <t>Natural gas, coal or other fuel</t>
  </si>
  <si>
    <t>Steam</t>
  </si>
  <si>
    <t>Chilled water</t>
  </si>
  <si>
    <t>Photo cells</t>
  </si>
  <si>
    <t>Aircraft, vehicle</t>
  </si>
  <si>
    <t>Release from equipment used or maintenance</t>
  </si>
  <si>
    <t>Hazardous material used</t>
  </si>
  <si>
    <t>Fuel transfer</t>
  </si>
  <si>
    <t>Fuel leaking</t>
  </si>
  <si>
    <t>Fuel burning</t>
  </si>
  <si>
    <t>Noise generation</t>
  </si>
  <si>
    <t>Use of petrol</t>
  </si>
  <si>
    <t>Use of diesel</t>
  </si>
  <si>
    <t>Use of biomass</t>
  </si>
  <si>
    <t>Spillage</t>
  </si>
  <si>
    <t>Recycle of material</t>
  </si>
  <si>
    <t>Emission of smoke</t>
  </si>
  <si>
    <t>on-site storage</t>
  </si>
  <si>
    <t>contamination</t>
  </si>
  <si>
    <t>distribution</t>
  </si>
  <si>
    <t>handling of solid, liquids gases</t>
  </si>
  <si>
    <t>interaction with natural surface</t>
  </si>
  <si>
    <t>wetland</t>
  </si>
  <si>
    <t>cooling tower operation</t>
  </si>
  <si>
    <t>Office used paper</t>
  </si>
  <si>
    <t>Computer paper</t>
  </si>
  <si>
    <t>Janitorial paper</t>
  </si>
  <si>
    <t>food</t>
  </si>
  <si>
    <t>Material consumption</t>
  </si>
  <si>
    <t>ASPECT</t>
  </si>
  <si>
    <t>SIGNIFICANT IMPACT REGISTER</t>
  </si>
  <si>
    <r>
      <rPr>
        <b/>
        <sz val="8"/>
        <rFont val="Arial"/>
        <family val="2"/>
      </rPr>
      <t>2: NEGLIBIBLE IMPACT OR TEMPORARY</t>
    </r>
    <r>
      <rPr>
        <sz val="8"/>
        <rFont val="Arial"/>
        <family val="2"/>
      </rPr>
      <t xml:space="preserve"> - Minor environmental damage, remaining within the organization’s premises and system. Negligible financial consequences.</t>
    </r>
  </si>
  <si>
    <r>
      <rPr>
        <b/>
        <sz val="8"/>
        <rFont val="Arial"/>
        <family val="2"/>
      </rPr>
      <t>3: SLIGHT IMPACT</t>
    </r>
    <r>
      <rPr>
        <sz val="8"/>
        <rFont val="Arial"/>
        <family val="2"/>
      </rPr>
      <t xml:space="preserve"> - Pollution or emission serious enough to harm the environment, but without long-term impact. Can be easily cleaned up if necessary. One-time violation of a requirement, or a single complaint.</t>
    </r>
  </si>
  <si>
    <r>
      <rPr>
        <b/>
        <sz val="8"/>
        <rFont val="Arial"/>
        <family val="2"/>
      </rPr>
      <t xml:space="preserve">4: CONSIDERABLE IMPACT </t>
    </r>
    <r>
      <rPr>
        <sz val="8"/>
        <rFont val="Arial"/>
        <family val="2"/>
      </rPr>
      <t>- Limited emissions, but with influence on the surroundings and long-term damage to the environment. Repeated exceedances of limits or repeated complaints.</t>
    </r>
  </si>
  <si>
    <r>
      <rPr>
        <b/>
        <sz val="8"/>
        <rFont val="Arial"/>
        <family val="2"/>
      </rPr>
      <t>5: MAJOR IMPACT</t>
    </r>
    <r>
      <rPr>
        <sz val="8"/>
        <rFont val="Arial"/>
        <family val="2"/>
      </rPr>
      <t xml:space="preserve"> - Severe environmental damage requiring extensive clean-up measures. Continual exceedances of limits and/or widespread nuisance and/or long-term environmental damage.</t>
    </r>
  </si>
  <si>
    <r>
      <rPr>
        <b/>
        <sz val="8"/>
        <rFont val="Arial"/>
        <family val="2"/>
      </rPr>
      <t>1: NO IMPACT</t>
    </r>
    <r>
      <rPr>
        <sz val="8"/>
        <rFont val="Arial"/>
        <family val="2"/>
      </rPr>
      <t xml:space="preserve"> - No harm to the environment. No financial consequences.</t>
    </r>
  </si>
  <si>
    <t>LADANG RAKYAT TERENGGANU SDN BHD</t>
  </si>
  <si>
    <t xml:space="preserve">                                  EAIA DATA</t>
  </si>
  <si>
    <t>selabak</t>
  </si>
  <si>
    <t>***SAMPLE***</t>
  </si>
  <si>
    <t>**TRIAL SAMPLE**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</si>
</sst>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2">
    <font>
      <sz val="10"/>
      <name val="Arial"/>
    </font>
    <font>
      <sz val="11"/>
      <color theme="1"/>
      <name val="Calibri"/>
      <family val="2"/>
      <scheme val="minor"/>
    </font>
    <font>
      <sz val="10"/>
      <name val="Arial"/>
      <family val="2"/>
    </font>
    <font>
      <sz val="8"/>
      <name val="Arial"/>
      <family val="2"/>
    </font>
    <font>
      <b/>
      <sz val="10"/>
      <name val="Arial"/>
      <family val="2"/>
    </font>
    <font>
      <i/>
      <sz val="8"/>
      <name val="Arial"/>
      <family val="2"/>
    </font>
    <font>
      <sz val="10"/>
      <name val="Arial"/>
      <family val="2"/>
    </font>
    <font>
      <sz val="10"/>
      <name val="Arial"/>
      <family val="2"/>
    </font>
    <font>
      <sz val="12"/>
      <name val="Arial"/>
      <family val="2"/>
    </font>
    <font>
      <i/>
      <sz val="9"/>
      <name val="Arial"/>
      <family val="2"/>
    </font>
    <font>
      <sz val="7"/>
      <name val="Arial"/>
      <family val="2"/>
    </font>
    <font>
      <sz val="6"/>
      <name val="Arial"/>
      <family val="2"/>
    </font>
    <font>
      <b/>
      <sz val="8"/>
      <name val="Arial"/>
      <family val="2"/>
    </font>
    <font>
      <u/>
      <sz val="10"/>
      <color theme="10"/>
      <name val="Arial"/>
      <family val="2"/>
    </font>
    <font>
      <b/>
      <sz val="10"/>
      <color rgb="FFFF0000"/>
      <name val="Arial"/>
      <family val="2"/>
    </font>
    <font>
      <b/>
      <sz val="12"/>
      <color rgb="FFFF0000"/>
      <name val="Arial"/>
      <family val="2"/>
    </font>
    <font>
      <b/>
      <sz val="12"/>
      <name val="Arial"/>
      <family val="2"/>
    </font>
    <font>
      <b/>
      <sz val="11"/>
      <color theme="3"/>
      <name val="Arial"/>
      <family val="2"/>
    </font>
    <font>
      <b/>
      <vertAlign val="superscript"/>
      <sz val="12"/>
      <name val="Arial"/>
      <family val="2"/>
    </font>
    <font>
      <sz val="9"/>
      <color indexed="81"/>
      <name val="Tahoma"/>
      <family val="2"/>
    </font>
    <font>
      <b/>
      <sz val="9"/>
      <color indexed="81"/>
      <name val="Tahoma"/>
      <family val="2"/>
    </font>
    <font>
      <sz val="20"/>
      <color rgb="FFFF0000"/>
      <name val="Arial"/>
      <family val="2"/>
    </font>
    <font>
      <sz val="10"/>
      <color rgb="FFFF0000"/>
      <name val="Arial"/>
      <family val="2"/>
    </font>
    <font>
      <b/>
      <sz val="18"/>
      <color rgb="FFFF0000"/>
      <name val="Arial"/>
      <family val="2"/>
    </font>
    <font>
      <b/>
      <sz val="14"/>
      <name val="Arial"/>
      <family val="2"/>
    </font>
    <font>
      <i/>
      <sz val="10"/>
      <color theme="1" tint="0.34998626667073579"/>
      <name val="Arial"/>
      <family val="2"/>
    </font>
    <font>
      <sz val="16"/>
      <name val="Berlin Sans FB"/>
      <family val="2"/>
    </font>
    <font>
      <sz val="10"/>
      <color theme="10"/>
      <name val="Arial"/>
      <family val="2"/>
    </font>
    <font>
      <u/>
      <sz val="10"/>
      <color rgb="FF0000CC"/>
      <name val="Arial"/>
      <family val="2"/>
    </font>
    <font>
      <sz val="10"/>
      <color rgb="FF0000CC"/>
      <name val="Arial"/>
      <family val="2"/>
    </font>
    <font>
      <sz val="9"/>
      <name val="Arial"/>
      <family val="2"/>
    </font>
    <font>
      <b/>
      <sz val="9"/>
      <name val="Arial"/>
      <family val="2"/>
    </font>
    <font>
      <sz val="26"/>
      <name val="Arial"/>
      <family val="2"/>
    </font>
    <font>
      <b/>
      <sz val="36"/>
      <color theme="4" tint="-0.499984740745262"/>
      <name val="Arial"/>
      <family val="2"/>
    </font>
    <font>
      <b/>
      <sz val="14"/>
      <color theme="4" tint="-0.249977111117893"/>
      <name val="Arial"/>
      <family val="2"/>
    </font>
    <font>
      <sz val="12"/>
      <color rgb="FFFF0000"/>
      <name val="Berlin Sans FB"/>
      <family val="2"/>
    </font>
    <font>
      <sz val="12"/>
      <color theme="4" tint="-0.249977111117893"/>
      <name val="Arial"/>
      <family val="2"/>
    </font>
    <font>
      <sz val="6"/>
      <color theme="1"/>
      <name val="Calibri"/>
      <family val="2"/>
      <scheme val="minor"/>
    </font>
    <font>
      <sz val="11"/>
      <name val="Arial"/>
      <family val="2"/>
    </font>
    <font>
      <sz val="10"/>
      <color rgb="FF0070C0"/>
      <name val="Arial"/>
      <family val="2"/>
    </font>
    <font>
      <b/>
      <sz val="10"/>
      <color rgb="FF0070C0"/>
      <name val="Arial"/>
      <family val="2"/>
    </font>
    <font>
      <b/>
      <sz val="10"/>
      <color theme="4" tint="-0.499984740745262"/>
      <name val="Arial"/>
      <family val="2"/>
    </font>
    <font>
      <b/>
      <sz val="12"/>
      <color theme="4" tint="-0.499984740745262"/>
      <name val="Arial"/>
      <family val="2"/>
    </font>
    <font>
      <b/>
      <sz val="18"/>
      <name val="Arial"/>
      <family val="2"/>
    </font>
    <font>
      <sz val="18"/>
      <name val="Arial"/>
      <family val="2"/>
    </font>
    <font>
      <b/>
      <sz val="10"/>
      <color theme="10"/>
      <name val="Arial"/>
      <family val="2"/>
    </font>
    <font>
      <sz val="10"/>
      <color theme="0"/>
      <name val="Arial"/>
      <family val="2"/>
    </font>
    <font>
      <sz val="10"/>
      <color theme="0"/>
      <name val="Cambria"/>
      <family val="2"/>
      <scheme val="major"/>
    </font>
    <font>
      <b/>
      <sz val="32"/>
      <color theme="4" tint="-0.249977111117893"/>
      <name val="Calibri"/>
      <family val="2"/>
      <scheme val="minor"/>
    </font>
    <font>
      <b/>
      <sz val="15"/>
      <color theme="4" tint="-0.249977111117893"/>
      <name val="Cambria"/>
      <family val="2"/>
      <scheme val="major"/>
    </font>
    <font>
      <b/>
      <sz val="10"/>
      <color theme="4" tint="-0.249977111117893"/>
      <name val="Arial"/>
      <family val="2"/>
    </font>
    <font>
      <sz val="10"/>
      <color rgb="FF006600"/>
      <name val="Arial"/>
      <family val="2"/>
    </font>
    <font>
      <sz val="18"/>
      <color theme="4" tint="-0.499984740745262"/>
      <name val="Cambria"/>
      <family val="1"/>
      <scheme val="major"/>
    </font>
    <font>
      <sz val="8"/>
      <color rgb="FF000000"/>
      <name val="Segoe UI"/>
      <family val="2"/>
    </font>
    <font>
      <sz val="10"/>
      <name val="Wingdings 2"/>
      <family val="1"/>
      <charset val="2"/>
    </font>
    <font>
      <sz val="22"/>
      <color theme="0"/>
      <name val="Cambria"/>
      <family val="2"/>
      <scheme val="major"/>
    </font>
    <font>
      <sz val="22"/>
      <name val="Arial"/>
      <family val="2"/>
    </font>
    <font>
      <sz val="18"/>
      <color theme="3"/>
      <name val="Cambria"/>
      <family val="2"/>
      <scheme val="major"/>
    </font>
    <font>
      <b/>
      <sz val="15"/>
      <color theme="3"/>
      <name val="Calibri"/>
      <family val="2"/>
      <scheme val="minor"/>
    </font>
    <font>
      <sz val="9"/>
      <color theme="3"/>
      <name val="Calibri"/>
      <family val="2"/>
      <scheme val="minor"/>
    </font>
    <font>
      <sz val="10"/>
      <name val="Arial Narrow"/>
      <family val="2"/>
    </font>
    <font>
      <sz val="7"/>
      <color theme="1"/>
      <name val="Times New Roman"/>
      <family val="1"/>
    </font>
  </fonts>
  <fills count="1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bgColor auto="1"/>
      </patternFill>
    </fill>
    <fill>
      <patternFill patternType="lightGrid">
        <fgColor theme="4" tint="0.59996337778862885"/>
        <bgColor theme="4" tint="0.79998168889431442"/>
      </patternFill>
    </fill>
    <fill>
      <patternFill patternType="solid">
        <fgColor theme="7" tint="0.79998168889431442"/>
        <bgColor theme="7" tint="0.79998168889431442"/>
      </patternFill>
    </fill>
    <fill>
      <patternFill patternType="solid">
        <fgColor theme="4" tint="0.79998168889431442"/>
        <bgColor theme="4" tint="0.79998168889431442"/>
      </patternFill>
    </fill>
    <fill>
      <patternFill patternType="solid">
        <fgColor theme="8" tint="0.79998168889431442"/>
        <bgColor theme="8" tint="0.79998168889431442"/>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2" tint="-0.749961851863155"/>
      </left>
      <right/>
      <top style="medium">
        <color theme="2" tint="-0.749961851863155"/>
      </top>
      <bottom/>
      <diagonal/>
    </border>
    <border>
      <left/>
      <right/>
      <top style="medium">
        <color theme="2" tint="-0.749961851863155"/>
      </top>
      <bottom/>
      <diagonal/>
    </border>
    <border>
      <left/>
      <right style="medium">
        <color theme="2" tint="-0.749961851863155"/>
      </right>
      <top style="medium">
        <color theme="2" tint="-0.749961851863155"/>
      </top>
      <bottom/>
      <diagonal/>
    </border>
    <border>
      <left style="medium">
        <color theme="2" tint="-0.749961851863155"/>
      </left>
      <right/>
      <top/>
      <bottom/>
      <diagonal/>
    </border>
    <border>
      <left/>
      <right style="medium">
        <color theme="2" tint="-0.749961851863155"/>
      </right>
      <top/>
      <bottom/>
      <diagonal/>
    </border>
    <border>
      <left style="medium">
        <color theme="2" tint="-0.749961851863155"/>
      </left>
      <right/>
      <top/>
      <bottom style="medium">
        <color theme="2" tint="-0.749961851863155"/>
      </bottom>
      <diagonal/>
    </border>
    <border>
      <left/>
      <right/>
      <top/>
      <bottom style="medium">
        <color theme="2" tint="-0.749961851863155"/>
      </bottom>
      <diagonal/>
    </border>
    <border>
      <left/>
      <right style="medium">
        <color theme="2" tint="-0.749961851863155"/>
      </right>
      <top/>
      <bottom style="medium">
        <color theme="2" tint="-0.749961851863155"/>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theme="1" tint="0.34998626667073579"/>
      </right>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style="thin">
        <color theme="1" tint="0.34998626667073579"/>
      </top>
      <bottom style="medium">
        <color indexed="64"/>
      </bottom>
      <diagonal/>
    </border>
    <border>
      <left/>
      <right style="medium">
        <color indexed="64"/>
      </right>
      <top style="thin">
        <color theme="1" tint="0.34998626667073579"/>
      </top>
      <bottom style="thin">
        <color theme="1" tint="0.34998626667073579"/>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theme="7" tint="0.39997558519241921"/>
      </top>
      <bottom style="thin">
        <color theme="7" tint="0.39997558519241921"/>
      </bottom>
      <diagonal/>
    </border>
    <border>
      <left/>
      <right/>
      <top/>
      <bottom style="thick">
        <color theme="4"/>
      </bottom>
      <diagonal/>
    </border>
    <border>
      <left style="medium">
        <color theme="5"/>
      </left>
      <right/>
      <top style="thin">
        <color theme="3" tint="0.39988402966399123"/>
      </top>
      <bottom style="thin">
        <color theme="3" tint="0.39991454817346722"/>
      </bottom>
      <diagonal/>
    </border>
    <border>
      <left/>
      <right/>
      <top style="thin">
        <color theme="3" tint="0.39988402966399123"/>
      </top>
      <bottom style="thin">
        <color theme="3" tint="0.39991454817346722"/>
      </bottom>
      <diagonal/>
    </border>
    <border>
      <left/>
      <right style="medium">
        <color theme="5"/>
      </right>
      <top style="thin">
        <color theme="3" tint="0.39991454817346722"/>
      </top>
      <bottom style="thin">
        <color theme="3" tint="0.39991454817346722"/>
      </bottom>
      <diagonal/>
    </border>
    <border>
      <left style="medium">
        <color theme="5"/>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style="medium">
        <color theme="5"/>
      </right>
      <top/>
      <bottom/>
      <diagonal/>
    </border>
    <border>
      <left style="medium">
        <color theme="5"/>
      </left>
      <right/>
      <top style="thin">
        <color theme="3" tint="0.39991454817346722"/>
      </top>
      <bottom style="thick">
        <color theme="4"/>
      </bottom>
      <diagonal/>
    </border>
    <border>
      <left style="medium">
        <color theme="5"/>
      </left>
      <right/>
      <top style="thin">
        <color rgb="FF0070C0"/>
      </top>
      <bottom style="thin">
        <color rgb="FF0070C0"/>
      </bottom>
      <diagonal/>
    </border>
    <border>
      <left style="medium">
        <color theme="5"/>
      </left>
      <right/>
      <top style="thin">
        <color theme="3" tint="0.39991454817346722"/>
      </top>
      <bottom/>
      <diagonal/>
    </border>
    <border>
      <left style="medium">
        <color theme="5"/>
      </left>
      <right/>
      <top/>
      <bottom style="thin">
        <color theme="3" tint="0.39991454817346722"/>
      </bottom>
      <diagonal/>
    </border>
    <border>
      <left/>
      <right/>
      <top/>
      <bottom style="thin">
        <color rgb="FF0070C0"/>
      </bottom>
      <diagonal/>
    </border>
    <border>
      <left/>
      <right/>
      <top/>
      <bottom style="thin">
        <color theme="3" tint="0.39991454817346722"/>
      </bottom>
      <diagonal/>
    </border>
    <border>
      <left style="thin">
        <color theme="3" tint="0.39994506668294322"/>
      </left>
      <right/>
      <top style="thin">
        <color theme="3" tint="0.39994506668294322"/>
      </top>
      <bottom style="thick">
        <color theme="4"/>
      </bottom>
      <diagonal/>
    </border>
    <border>
      <left/>
      <right style="thin">
        <color theme="3" tint="0.39994506668294322"/>
      </right>
      <top style="thin">
        <color theme="3" tint="0.3999450666829432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medium">
        <color theme="5"/>
      </left>
      <right/>
      <top/>
      <bottom style="thick">
        <color theme="4"/>
      </bottom>
      <diagonal/>
    </border>
    <border>
      <left style="medium">
        <color theme="5"/>
      </left>
      <right/>
      <top style="thin">
        <color theme="3" tint="0.39994506668294322"/>
      </top>
      <bottom style="thick">
        <color theme="4"/>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4" tint="0.39997558519241921"/>
      </top>
      <bottom style="thin">
        <color theme="4" tint="0.39997558519241921"/>
      </bottom>
      <diagonal/>
    </border>
    <border>
      <left/>
      <right/>
      <top style="thin">
        <color theme="8" tint="0.39997558519241921"/>
      </top>
      <bottom style="thin">
        <color theme="8" tint="0.39997558519241921"/>
      </bottom>
      <diagonal/>
    </border>
  </borders>
  <cellStyleXfs count="7">
    <xf numFmtId="0" fontId="0" fillId="0" borderId="0"/>
    <xf numFmtId="0" fontId="13" fillId="0" borderId="0" applyNumberFormat="0" applyFill="0" applyBorder="0" applyAlignment="0" applyProtection="0"/>
    <xf numFmtId="0" fontId="1" fillId="0" borderId="0"/>
    <xf numFmtId="0" fontId="48" fillId="0" borderId="0">
      <alignment horizontal="right"/>
    </xf>
    <xf numFmtId="0" fontId="49" fillId="0" borderId="0">
      <alignment vertical="center"/>
    </xf>
    <xf numFmtId="0" fontId="57" fillId="0" borderId="0" applyNumberFormat="0" applyFill="0" applyBorder="0" applyAlignment="0" applyProtection="0"/>
    <xf numFmtId="0" fontId="58" fillId="0" borderId="49" applyNumberFormat="0" applyFill="0" applyAlignment="0" applyProtection="0"/>
  </cellStyleXfs>
  <cellXfs count="424">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0" fillId="0" borderId="0" xfId="0" applyAlignment="1">
      <alignment vertical="center"/>
    </xf>
    <xf numFmtId="0" fontId="0" fillId="0" borderId="0" xfId="0" applyFill="1" applyAlignment="1">
      <alignment horizontal="center" vertical="center"/>
    </xf>
    <xf numFmtId="0" fontId="4" fillId="0" borderId="0" xfId="0" applyFont="1" applyAlignment="1">
      <alignment vertical="center"/>
    </xf>
    <xf numFmtId="0" fontId="5" fillId="0" borderId="0" xfId="0" applyFont="1" applyAlignment="1">
      <alignment horizontal="left" vertical="center" indent="1"/>
    </xf>
    <xf numFmtId="0" fontId="7" fillId="0" borderId="0" xfId="0" applyFont="1" applyAlignment="1">
      <alignment vertical="center"/>
    </xf>
    <xf numFmtId="0" fontId="14" fillId="0" borderId="0" xfId="0" applyFont="1" applyAlignment="1">
      <alignment vertical="center"/>
    </xf>
    <xf numFmtId="0" fontId="14"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4" fillId="2" borderId="0" xfId="0" applyFont="1" applyFill="1" applyAlignment="1">
      <alignment vertical="center"/>
    </xf>
    <xf numFmtId="0" fontId="6" fillId="0" borderId="0" xfId="0" applyFont="1" applyAlignment="1">
      <alignment vertical="center"/>
    </xf>
    <xf numFmtId="0" fontId="0" fillId="0" borderId="0" xfId="0" applyBorder="1" applyAlignment="1">
      <alignment vertical="center"/>
    </xf>
    <xf numFmtId="0" fontId="6" fillId="0" borderId="0" xfId="0" applyFont="1" applyAlignment="1">
      <alignment horizontal="right" vertical="center"/>
    </xf>
    <xf numFmtId="0" fontId="0" fillId="3" borderId="0" xfId="0" applyFill="1" applyAlignment="1">
      <alignment vertical="center"/>
    </xf>
    <xf numFmtId="0" fontId="0" fillId="0" borderId="0" xfId="0" applyFill="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6" fillId="0" borderId="0" xfId="0" applyFont="1" applyBorder="1" applyAlignment="1">
      <alignment vertical="center"/>
    </xf>
    <xf numFmtId="0" fontId="6" fillId="3" borderId="12" xfId="0" applyFont="1" applyFill="1" applyBorder="1" applyAlignment="1">
      <alignment horizontal="center" vertical="center"/>
    </xf>
    <xf numFmtId="0" fontId="0" fillId="3" borderId="12" xfId="0" applyFill="1" applyBorder="1" applyAlignment="1">
      <alignment horizontal="center" vertical="center"/>
    </xf>
    <xf numFmtId="0" fontId="0" fillId="5" borderId="0" xfId="0" applyFill="1" applyAlignment="1">
      <alignment vertical="center"/>
    </xf>
    <xf numFmtId="0" fontId="0" fillId="0" borderId="0" xfId="0" applyAlignment="1">
      <alignment horizontal="left" vertical="center"/>
    </xf>
    <xf numFmtId="0" fontId="4" fillId="5" borderId="0" xfId="0" applyFont="1" applyFill="1" applyAlignment="1">
      <alignment vertical="center"/>
    </xf>
    <xf numFmtId="0" fontId="13" fillId="0" borderId="0" xfId="1" applyBorder="1" applyAlignment="1">
      <alignment vertical="center"/>
    </xf>
    <xf numFmtId="0" fontId="10" fillId="3" borderId="13"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5" xfId="0" applyFont="1" applyBorder="1" applyAlignment="1">
      <alignment vertical="center"/>
    </xf>
    <xf numFmtId="0" fontId="0" fillId="7" borderId="14" xfId="0" applyFill="1" applyBorder="1" applyAlignment="1">
      <alignment vertical="center"/>
    </xf>
    <xf numFmtId="0" fontId="4" fillId="7" borderId="15" xfId="0" applyFont="1" applyFill="1" applyBorder="1" applyAlignment="1">
      <alignment vertical="center"/>
    </xf>
    <xf numFmtId="0" fontId="0" fillId="7" borderId="17" xfId="0" applyFill="1" applyBorder="1" applyAlignment="1">
      <alignment vertical="center"/>
    </xf>
    <xf numFmtId="0" fontId="0" fillId="7" borderId="0" xfId="0" applyFill="1" applyBorder="1" applyAlignment="1">
      <alignment vertical="center"/>
    </xf>
    <xf numFmtId="0" fontId="5" fillId="7" borderId="18" xfId="0" applyFont="1" applyFill="1" applyBorder="1" applyAlignment="1">
      <alignment horizontal="left" vertical="center" indent="1"/>
    </xf>
    <xf numFmtId="0" fontId="0" fillId="7" borderId="0" xfId="0" applyFill="1" applyBorder="1" applyAlignment="1">
      <alignment horizontal="left" vertical="center" indent="3"/>
    </xf>
    <xf numFmtId="0" fontId="9" fillId="7" borderId="0" xfId="0" applyFont="1" applyFill="1" applyBorder="1" applyAlignment="1">
      <alignment horizontal="center" vertical="center" wrapText="1"/>
    </xf>
    <xf numFmtId="0" fontId="9" fillId="7" borderId="18" xfId="0" applyFont="1" applyFill="1" applyBorder="1" applyAlignment="1">
      <alignment horizontal="center" vertical="center"/>
    </xf>
    <xf numFmtId="0" fontId="9" fillId="7" borderId="0" xfId="0" applyFont="1" applyFill="1" applyBorder="1" applyAlignment="1">
      <alignment horizontal="center" vertical="center"/>
    </xf>
    <xf numFmtId="0" fontId="0" fillId="7" borderId="19" xfId="0" applyFill="1" applyBorder="1" applyAlignment="1">
      <alignment vertical="center"/>
    </xf>
    <xf numFmtId="0" fontId="0" fillId="7" borderId="20" xfId="0" applyFill="1" applyBorder="1" applyAlignment="1">
      <alignment vertical="center"/>
    </xf>
    <xf numFmtId="0" fontId="5" fillId="7" borderId="21" xfId="0" applyFont="1" applyFill="1" applyBorder="1" applyAlignment="1">
      <alignment horizontal="left" vertical="center" indent="1"/>
    </xf>
    <xf numFmtId="0" fontId="4" fillId="7" borderId="0" xfId="0" applyFont="1" applyFill="1" applyBorder="1" applyAlignment="1">
      <alignment horizontal="center" vertical="center"/>
    </xf>
    <xf numFmtId="0" fontId="0" fillId="7" borderId="22" xfId="0" applyFill="1" applyBorder="1" applyAlignment="1">
      <alignment vertical="center"/>
    </xf>
    <xf numFmtId="0" fontId="0" fillId="7" borderId="0" xfId="0" applyFill="1" applyBorder="1" applyAlignment="1">
      <alignment horizontal="left" vertical="center" indent="1"/>
    </xf>
    <xf numFmtId="0" fontId="3" fillId="7" borderId="0" xfId="0" applyFont="1" applyFill="1" applyBorder="1" applyAlignment="1">
      <alignment horizontal="left" vertical="center" indent="1"/>
    </xf>
    <xf numFmtId="0" fontId="7" fillId="7" borderId="0" xfId="0" applyFont="1" applyFill="1" applyBorder="1" applyAlignment="1">
      <alignment horizontal="left" vertical="center" indent="1"/>
    </xf>
    <xf numFmtId="0" fontId="4" fillId="7" borderId="0" xfId="0" applyFont="1" applyFill="1" applyBorder="1" applyAlignment="1">
      <alignment vertical="center"/>
    </xf>
    <xf numFmtId="0" fontId="0" fillId="7" borderId="15" xfId="0" applyFill="1" applyBorder="1" applyAlignment="1">
      <alignment vertical="center"/>
    </xf>
    <xf numFmtId="0" fontId="5" fillId="7" borderId="16" xfId="0" applyFont="1" applyFill="1" applyBorder="1" applyAlignment="1">
      <alignment horizontal="left" vertical="center" indent="1"/>
    </xf>
    <xf numFmtId="0" fontId="0" fillId="7" borderId="18" xfId="0" applyFill="1" applyBorder="1" applyAlignment="1">
      <alignment vertical="center"/>
    </xf>
    <xf numFmtId="0" fontId="0" fillId="7" borderId="21" xfId="0" applyFill="1" applyBorder="1" applyAlignment="1">
      <alignment vertical="center"/>
    </xf>
    <xf numFmtId="0" fontId="3" fillId="0" borderId="22" xfId="0" applyFont="1" applyFill="1" applyBorder="1" applyAlignment="1">
      <alignment vertical="center"/>
    </xf>
    <xf numFmtId="0" fontId="6" fillId="7" borderId="0" xfId="0" applyFont="1" applyFill="1" applyBorder="1" applyAlignment="1">
      <alignment horizontal="left" vertical="center" indent="1"/>
    </xf>
    <xf numFmtId="0" fontId="3" fillId="0" borderId="22" xfId="0" applyFont="1" applyFill="1" applyBorder="1" applyAlignment="1">
      <alignment horizontal="left" vertical="center"/>
    </xf>
    <xf numFmtId="0" fontId="3" fillId="0" borderId="22" xfId="0" applyFont="1" applyFill="1" applyBorder="1" applyAlignment="1">
      <alignment horizontal="left" vertical="center" wrapText="1"/>
    </xf>
    <xf numFmtId="0" fontId="17" fillId="7" borderId="0" xfId="0" applyFont="1" applyFill="1" applyBorder="1" applyAlignment="1">
      <alignment horizontal="center" vertical="center" wrapText="1"/>
    </xf>
    <xf numFmtId="0" fontId="3" fillId="0" borderId="22" xfId="0" applyFont="1" applyFill="1" applyBorder="1" applyAlignment="1">
      <alignment vertical="center" wrapText="1"/>
    </xf>
    <xf numFmtId="0" fontId="0" fillId="6" borderId="0" xfId="0" applyFill="1" applyAlignment="1">
      <alignment vertical="center"/>
    </xf>
    <xf numFmtId="0" fontId="6" fillId="0" borderId="0" xfId="0" quotePrefix="1" applyFont="1" applyAlignment="1">
      <alignment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1" fillId="0" borderId="0" xfId="0" applyFont="1" applyAlignment="1">
      <alignment horizontal="center" vertical="center"/>
    </xf>
    <xf numFmtId="0" fontId="22" fillId="0" borderId="0" xfId="0" applyFont="1"/>
    <xf numFmtId="0" fontId="2" fillId="0" borderId="0" xfId="0" applyFont="1" applyAlignment="1">
      <alignment horizontal="left" vertical="center" indent="2"/>
    </xf>
    <xf numFmtId="0" fontId="2" fillId="0" borderId="0" xfId="0" applyFont="1" applyAlignment="1">
      <alignment horizontal="left" vertical="center" wrapText="1" indent="2"/>
    </xf>
    <xf numFmtId="0" fontId="0" fillId="0" borderId="0" xfId="0" applyAlignment="1">
      <alignment horizontal="left" vertical="center" indent="2"/>
    </xf>
    <xf numFmtId="0" fontId="24" fillId="0" borderId="0" xfId="0" applyFont="1" applyAlignment="1">
      <alignment horizontal="left" vertical="center" indent="2"/>
    </xf>
    <xf numFmtId="0" fontId="2" fillId="0" borderId="0" xfId="0" applyFont="1" applyAlignment="1">
      <alignment horizontal="left" vertical="center" wrapText="1" indent="5"/>
    </xf>
    <xf numFmtId="0" fontId="2" fillId="0" borderId="0" xfId="0" quotePrefix="1" applyFont="1" applyAlignment="1">
      <alignment horizontal="left" vertical="center" indent="5"/>
    </xf>
    <xf numFmtId="0" fontId="25" fillId="0" borderId="0" xfId="0" applyFont="1" applyAlignment="1">
      <alignment horizontal="center" vertical="center"/>
    </xf>
    <xf numFmtId="0" fontId="26" fillId="8" borderId="0" xfId="0" applyFont="1" applyFill="1" applyAlignment="1">
      <alignment horizontal="center" vertical="center"/>
    </xf>
    <xf numFmtId="0" fontId="13" fillId="0" borderId="0" xfId="1" applyAlignment="1">
      <alignment horizontal="left" vertical="center" indent="2"/>
    </xf>
    <xf numFmtId="0" fontId="27" fillId="0" borderId="0" xfId="1" applyFont="1" applyAlignment="1">
      <alignment horizontal="left" vertical="center" indent="2"/>
    </xf>
    <xf numFmtId="0" fontId="13" fillId="0" borderId="0" xfId="1" applyAlignment="1">
      <alignment vertical="center"/>
    </xf>
    <xf numFmtId="0" fontId="27" fillId="0" borderId="0" xfId="1" applyFont="1" applyAlignment="1">
      <alignment horizontal="left" vertical="center" indent="5"/>
    </xf>
    <xf numFmtId="0" fontId="2" fillId="0" borderId="0" xfId="0" applyFont="1" applyAlignment="1">
      <alignment horizontal="left" vertical="center" indent="5"/>
    </xf>
    <xf numFmtId="0" fontId="3" fillId="0" borderId="5" xfId="0" applyFont="1" applyBorder="1" applyAlignment="1">
      <alignment horizontal="center" vertical="center"/>
    </xf>
    <xf numFmtId="0" fontId="22" fillId="0" borderId="0" xfId="0" applyFont="1" applyAlignment="1">
      <alignment vertical="center"/>
    </xf>
    <xf numFmtId="0" fontId="2" fillId="3" borderId="0" xfId="0" applyFont="1" applyFill="1" applyAlignment="1">
      <alignment vertical="center"/>
    </xf>
    <xf numFmtId="0" fontId="9" fillId="7" borderId="18"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ill="1" applyBorder="1" applyAlignment="1">
      <alignment horizontal="left" vertical="center"/>
    </xf>
    <xf numFmtId="0" fontId="9"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Alignment="1">
      <alignment horizontal="right" vertical="center" indent="1"/>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indent="1"/>
    </xf>
    <xf numFmtId="0" fontId="2" fillId="9"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2" fillId="0" borderId="0"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indent="1"/>
    </xf>
    <xf numFmtId="0" fontId="8"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8" fillId="8" borderId="27" xfId="0" applyFont="1" applyFill="1" applyBorder="1" applyAlignment="1">
      <alignment horizontal="center" vertical="center"/>
    </xf>
    <xf numFmtId="0" fontId="10" fillId="3" borderId="12" xfId="0" quotePrefix="1"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0" fillId="10" borderId="13" xfId="0" applyFont="1" applyFill="1" applyBorder="1" applyAlignment="1">
      <alignment horizontal="center" vertical="center"/>
    </xf>
    <xf numFmtId="0" fontId="10" fillId="10" borderId="12"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0" fillId="10" borderId="12" xfId="0" applyFont="1" applyFill="1" applyBorder="1" applyAlignment="1">
      <alignment horizontal="center" vertical="center"/>
    </xf>
    <xf numFmtId="0" fontId="10" fillId="10" borderId="12" xfId="0" quotePrefix="1" applyFont="1" applyFill="1" applyBorder="1" applyAlignment="1">
      <alignment horizontal="center" vertical="center" wrapText="1"/>
    </xf>
    <xf numFmtId="0" fontId="6" fillId="10" borderId="12" xfId="0" applyFont="1" applyFill="1" applyBorder="1" applyAlignment="1">
      <alignment horizontal="center" vertical="center"/>
    </xf>
    <xf numFmtId="0" fontId="0" fillId="10" borderId="12" xfId="0" applyFill="1" applyBorder="1" applyAlignment="1">
      <alignment horizontal="center" vertical="center"/>
    </xf>
    <xf numFmtId="0" fontId="10" fillId="0" borderId="0" xfId="0" applyFont="1" applyAlignment="1">
      <alignment vertical="center"/>
    </xf>
    <xf numFmtId="0" fontId="16" fillId="0" borderId="0" xfId="0" applyFont="1" applyAlignment="1">
      <alignment horizontal="center" vertical="center"/>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vertical="center"/>
    </xf>
    <xf numFmtId="0" fontId="2" fillId="0" borderId="8" xfId="0" applyFont="1" applyBorder="1" applyAlignment="1">
      <alignment horizontal="center" vertical="center"/>
    </xf>
    <xf numFmtId="0" fontId="0" fillId="0" borderId="23" xfId="0" applyBorder="1" applyAlignment="1">
      <alignment horizontal="center" vertical="center"/>
    </xf>
    <xf numFmtId="0" fontId="3" fillId="0" borderId="0" xfId="0" quotePrefix="1" applyFont="1" applyAlignment="1">
      <alignment vertical="center"/>
    </xf>
    <xf numFmtId="0" fontId="8" fillId="0" borderId="0" xfId="0" applyFont="1" applyAlignment="1">
      <alignment horizontal="center" vertical="center"/>
    </xf>
    <xf numFmtId="0" fontId="33" fillId="0" borderId="0" xfId="0" applyFont="1" applyAlignment="1">
      <alignment horizontal="center" vertical="center"/>
    </xf>
    <xf numFmtId="0" fontId="3" fillId="9" borderId="26" xfId="0" applyFont="1" applyFill="1" applyBorder="1" applyAlignment="1">
      <alignment vertical="center"/>
    </xf>
    <xf numFmtId="0" fontId="3" fillId="9" borderId="30" xfId="0" applyFont="1" applyFill="1" applyBorder="1" applyAlignment="1">
      <alignment horizontal="center" vertical="center" wrapText="1"/>
    </xf>
    <xf numFmtId="0" fontId="3" fillId="12" borderId="29" xfId="0" applyFont="1" applyFill="1" applyBorder="1" applyAlignment="1">
      <alignment horizontal="center" vertical="center"/>
    </xf>
    <xf numFmtId="0" fontId="3" fillId="13" borderId="28" xfId="0" applyFont="1" applyFill="1" applyBorder="1" applyAlignment="1">
      <alignment horizontal="center" vertical="center"/>
    </xf>
    <xf numFmtId="0" fontId="3" fillId="11" borderId="28" xfId="0" applyFont="1" applyFill="1" applyBorder="1" applyAlignment="1">
      <alignment horizontal="center" vertical="center"/>
    </xf>
    <xf numFmtId="0" fontId="2" fillId="7" borderId="20" xfId="0" applyFont="1" applyFill="1" applyBorder="1" applyAlignment="1">
      <alignment vertical="center"/>
    </xf>
    <xf numFmtId="0" fontId="3" fillId="0" borderId="1" xfId="0" applyFont="1" applyBorder="1" applyAlignment="1">
      <alignment horizontal="center" vertical="center"/>
    </xf>
    <xf numFmtId="0" fontId="34" fillId="0" borderId="0" xfId="0" applyFont="1" applyAlignment="1">
      <alignment horizontal="left" vertical="center" indent="2"/>
    </xf>
    <xf numFmtId="0" fontId="34" fillId="0" borderId="0" xfId="1" applyFont="1" applyAlignment="1">
      <alignment horizontal="left" vertical="center" indent="2"/>
    </xf>
    <xf numFmtId="0" fontId="35" fillId="8" borderId="0" xfId="0" applyFont="1" applyFill="1" applyAlignment="1">
      <alignment horizontal="center" vertical="center"/>
    </xf>
    <xf numFmtId="0" fontId="36" fillId="0" borderId="0" xfId="0" applyFont="1" applyAlignment="1">
      <alignment horizontal="left" vertical="center" wrapText="1" indent="2"/>
    </xf>
    <xf numFmtId="0" fontId="37" fillId="0" borderId="33" xfId="0" applyFont="1" applyBorder="1" applyAlignment="1">
      <alignment horizontal="left" vertical="center"/>
    </xf>
    <xf numFmtId="0" fontId="11" fillId="0" borderId="33" xfId="0" applyFont="1" applyBorder="1" applyAlignment="1">
      <alignment horizontal="left" vertical="center"/>
    </xf>
    <xf numFmtId="0" fontId="37" fillId="0" borderId="34" xfId="0" applyFont="1" applyBorder="1" applyAlignment="1">
      <alignment horizontal="left" vertical="center"/>
    </xf>
    <xf numFmtId="0" fontId="11" fillId="0" borderId="35" xfId="0" applyFont="1" applyBorder="1" applyAlignment="1">
      <alignment horizontal="left" vertical="center"/>
    </xf>
    <xf numFmtId="0" fontId="2" fillId="0" borderId="1" xfId="0" applyFont="1" applyBorder="1" applyAlignment="1">
      <alignment vertical="center"/>
    </xf>
    <xf numFmtId="0" fontId="11" fillId="0" borderId="32" xfId="0" applyFont="1" applyBorder="1" applyAlignment="1">
      <alignment horizontal="left" vertical="center"/>
    </xf>
    <xf numFmtId="0" fontId="37" fillId="0" borderId="33" xfId="0" applyFont="1" applyBorder="1" applyAlignment="1">
      <alignment horizontal="left" vertical="justify"/>
    </xf>
    <xf numFmtId="0" fontId="37" fillId="0" borderId="34" xfId="0" applyFont="1" applyBorder="1" applyAlignment="1">
      <alignment horizontal="left" vertical="justify"/>
    </xf>
    <xf numFmtId="0" fontId="11" fillId="0" borderId="34" xfId="0" applyFont="1" applyBorder="1" applyAlignment="1">
      <alignment horizontal="left" vertical="center"/>
    </xf>
    <xf numFmtId="0" fontId="37" fillId="0" borderId="0" xfId="0" applyFont="1" applyAlignment="1">
      <alignment horizontal="left"/>
    </xf>
    <xf numFmtId="0" fontId="37" fillId="0" borderId="36" xfId="0" applyFont="1" applyBorder="1" applyAlignment="1">
      <alignment horizontal="left" vertical="center"/>
    </xf>
    <xf numFmtId="0" fontId="9" fillId="7" borderId="0"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vertical="center" indent="2"/>
    </xf>
    <xf numFmtId="0" fontId="38" fillId="0" borderId="0" xfId="0" applyFont="1" applyAlignment="1">
      <alignment horizontal="left" vertical="center" indent="2"/>
    </xf>
    <xf numFmtId="0" fontId="39" fillId="0" borderId="0" xfId="0" applyFont="1" applyAlignment="1">
      <alignment horizontal="left" vertical="center" wrapText="1" indent="5"/>
    </xf>
    <xf numFmtId="0" fontId="42" fillId="0" borderId="0" xfId="0" applyFont="1" applyAlignment="1">
      <alignment horizontal="left" vertical="center" indent="2"/>
    </xf>
    <xf numFmtId="0" fontId="44" fillId="0" borderId="0" xfId="0" applyFont="1" applyAlignment="1">
      <alignment vertical="center"/>
    </xf>
    <xf numFmtId="0" fontId="0" fillId="0" borderId="23" xfId="0" applyBorder="1" applyAlignment="1">
      <alignment vertical="center"/>
    </xf>
    <xf numFmtId="0" fontId="3" fillId="0" borderId="23"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Fill="1" applyAlignment="1">
      <alignment horizontal="center" vertical="center"/>
    </xf>
    <xf numFmtId="0" fontId="47" fillId="14" borderId="0" xfId="0" applyFont="1" applyFill="1" applyAlignment="1">
      <alignment horizontal="left" vertical="center"/>
    </xf>
    <xf numFmtId="0" fontId="0" fillId="15" borderId="0" xfId="0" applyFill="1" applyAlignment="1">
      <alignment vertical="center"/>
    </xf>
    <xf numFmtId="0" fontId="0" fillId="14" borderId="0" xfId="0" applyFill="1" applyAlignment="1">
      <alignment vertical="center"/>
    </xf>
    <xf numFmtId="0" fontId="2" fillId="0" borderId="0" xfId="0" applyFont="1" applyBorder="1" applyAlignment="1">
      <alignment vertical="center"/>
    </xf>
    <xf numFmtId="164" fontId="50" fillId="0" borderId="0" xfId="3" applyNumberFormat="1" applyFont="1" applyBorder="1" applyAlignment="1">
      <alignment horizontal="right"/>
    </xf>
    <xf numFmtId="0" fontId="49" fillId="0" borderId="0" xfId="4" applyBorder="1">
      <alignment vertical="center"/>
    </xf>
    <xf numFmtId="0" fontId="50" fillId="0" borderId="0" xfId="3" applyFont="1" applyBorder="1" applyAlignment="1">
      <alignment horizontal="right"/>
    </xf>
    <xf numFmtId="0" fontId="0" fillId="14" borderId="0" xfId="0" applyFill="1" applyBorder="1" applyAlignment="1">
      <alignment vertical="center"/>
    </xf>
    <xf numFmtId="0" fontId="0" fillId="5" borderId="38" xfId="0" applyFill="1" applyBorder="1" applyAlignment="1">
      <alignment vertical="center"/>
    </xf>
    <xf numFmtId="0" fontId="0" fillId="5" borderId="0" xfId="0" applyFill="1" applyBorder="1" applyAlignment="1">
      <alignment vertical="center"/>
    </xf>
    <xf numFmtId="0" fontId="0" fillId="5" borderId="39" xfId="0" applyFill="1" applyBorder="1" applyAlignment="1">
      <alignment vertical="center"/>
    </xf>
    <xf numFmtId="0" fontId="0" fillId="15" borderId="38" xfId="0" applyFill="1" applyBorder="1" applyAlignment="1">
      <alignment vertical="center"/>
    </xf>
    <xf numFmtId="0" fontId="0" fillId="15" borderId="0" xfId="0" applyFill="1" applyBorder="1" applyAlignment="1">
      <alignment vertical="center"/>
    </xf>
    <xf numFmtId="0" fontId="0" fillId="15" borderId="39" xfId="0"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2" fillId="0" borderId="43" xfId="0" applyFont="1" applyBorder="1" applyAlignment="1">
      <alignment vertical="center"/>
    </xf>
    <xf numFmtId="164" fontId="50" fillId="0" borderId="43" xfId="3" applyNumberFormat="1" applyFont="1" applyBorder="1" applyAlignment="1">
      <alignment horizontal="right"/>
    </xf>
    <xf numFmtId="0" fontId="50" fillId="0" borderId="43" xfId="3" applyFont="1" applyBorder="1" applyAlignment="1">
      <alignment horizontal="right"/>
    </xf>
    <xf numFmtId="0" fontId="0" fillId="14" borderId="43" xfId="0" applyFill="1" applyBorder="1" applyAlignment="1">
      <alignment vertical="center"/>
    </xf>
    <xf numFmtId="0" fontId="0" fillId="14" borderId="44" xfId="0" applyFill="1" applyBorder="1" applyAlignment="1">
      <alignment vertical="center"/>
    </xf>
    <xf numFmtId="0" fontId="0" fillId="14" borderId="45" xfId="0" applyFill="1" applyBorder="1" applyAlignment="1">
      <alignment vertical="center"/>
    </xf>
    <xf numFmtId="0" fontId="0" fillId="14" borderId="46" xfId="0" applyFill="1" applyBorder="1" applyAlignment="1">
      <alignment vertical="center"/>
    </xf>
    <xf numFmtId="0" fontId="0" fillId="14" borderId="47" xfId="0" applyFill="1" applyBorder="1" applyAlignment="1">
      <alignment vertical="center"/>
    </xf>
    <xf numFmtId="0" fontId="51" fillId="0" borderId="0" xfId="0" applyFont="1" applyAlignment="1"/>
    <xf numFmtId="0" fontId="2" fillId="0" borderId="0" xfId="0" applyFont="1" applyBorder="1" applyAlignment="1">
      <alignment horizontal="center" vertical="center"/>
    </xf>
    <xf numFmtId="0" fontId="2" fillId="7" borderId="0" xfId="0" applyFont="1" applyFill="1" applyBorder="1" applyAlignment="1">
      <alignment vertical="center"/>
    </xf>
    <xf numFmtId="0" fontId="2" fillId="7" borderId="0" xfId="0" applyFont="1" applyFill="1" applyBorder="1" applyAlignment="1">
      <alignment horizontal="left" vertical="center" indent="1"/>
    </xf>
    <xf numFmtId="0" fontId="2" fillId="0" borderId="0" xfId="0" quotePrefix="1" applyFont="1" applyAlignment="1">
      <alignment vertical="center"/>
    </xf>
    <xf numFmtId="0" fontId="54" fillId="0" borderId="0" xfId="0" applyFont="1" applyAlignment="1">
      <alignment vertical="center"/>
    </xf>
    <xf numFmtId="0" fontId="3" fillId="0" borderId="0" xfId="0" applyFont="1" applyBorder="1" applyAlignment="1">
      <alignment horizontal="center" vertical="center" wrapText="1"/>
    </xf>
    <xf numFmtId="0" fontId="10" fillId="3" borderId="0" xfId="0" applyFont="1" applyFill="1" applyBorder="1" applyAlignment="1">
      <alignment horizontal="center" vertical="center"/>
    </xf>
    <xf numFmtId="0" fontId="10" fillId="10" borderId="0" xfId="0" applyFont="1" applyFill="1" applyBorder="1" applyAlignment="1">
      <alignment horizontal="center" vertical="center"/>
    </xf>
    <xf numFmtId="0" fontId="16" fillId="4" borderId="0" xfId="0" applyFont="1" applyFill="1" applyAlignment="1">
      <alignment vertical="center"/>
    </xf>
    <xf numFmtId="0" fontId="8" fillId="4" borderId="0" xfId="0" applyFont="1" applyFill="1" applyAlignment="1">
      <alignment vertical="center"/>
    </xf>
    <xf numFmtId="0" fontId="8" fillId="4" borderId="0" xfId="0" applyFont="1" applyFill="1" applyAlignment="1">
      <alignment horizontal="center" vertical="center"/>
    </xf>
    <xf numFmtId="0" fontId="0" fillId="0" borderId="25" xfId="0" applyBorder="1" applyAlignment="1">
      <alignment vertical="center"/>
    </xf>
    <xf numFmtId="0" fontId="3" fillId="0" borderId="25" xfId="0" applyFont="1" applyBorder="1" applyAlignment="1">
      <alignment vertical="center"/>
    </xf>
    <xf numFmtId="0" fontId="57" fillId="0" borderId="0" xfId="5" applyAlignment="1">
      <alignment vertical="top"/>
    </xf>
    <xf numFmtId="0" fontId="0" fillId="0" borderId="0" xfId="0" applyAlignment="1">
      <alignment vertical="center" wrapText="1"/>
    </xf>
    <xf numFmtId="0" fontId="0" fillId="0" borderId="50" xfId="0" applyBorder="1" applyAlignment="1">
      <alignment vertical="center"/>
    </xf>
    <xf numFmtId="0" fontId="0" fillId="0" borderId="53" xfId="0" applyBorder="1" applyAlignment="1">
      <alignment vertical="center"/>
    </xf>
    <xf numFmtId="0" fontId="0" fillId="0" borderId="54" xfId="0" applyBorder="1" applyAlignment="1">
      <alignment horizontal="left" vertical="center" wrapText="1"/>
    </xf>
    <xf numFmtId="0" fontId="2" fillId="0" borderId="51" xfId="0" applyFont="1" applyBorder="1" applyAlignment="1">
      <alignment vertical="center" wrapText="1"/>
    </xf>
    <xf numFmtId="0" fontId="2" fillId="0" borderId="54"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58" fillId="12" borderId="49" xfId="6" applyFill="1" applyAlignment="1">
      <alignment horizontal="left" vertical="center"/>
    </xf>
    <xf numFmtId="0" fontId="2" fillId="12" borderId="54" xfId="0" applyFont="1" applyFill="1" applyBorder="1" applyAlignment="1">
      <alignment horizontal="left" vertical="center" wrapText="1"/>
    </xf>
    <xf numFmtId="0" fontId="2" fillId="0" borderId="52" xfId="0" applyFont="1" applyBorder="1" applyAlignment="1">
      <alignment horizontal="left" vertical="center" wrapText="1"/>
    </xf>
    <xf numFmtId="0" fontId="58" fillId="12" borderId="56" xfId="6" applyFill="1" applyBorder="1" applyAlignment="1">
      <alignment horizontal="left" vertical="center"/>
    </xf>
    <xf numFmtId="0" fontId="2" fillId="12" borderId="52" xfId="0" applyFont="1" applyFill="1" applyBorder="1" applyAlignment="1">
      <alignment horizontal="left" vertical="center" wrapText="1"/>
    </xf>
    <xf numFmtId="0" fontId="0" fillId="12" borderId="54" xfId="0" applyFill="1" applyBorder="1" applyAlignment="1">
      <alignment horizontal="left" vertical="center" wrapText="1"/>
    </xf>
    <xf numFmtId="0" fontId="0" fillId="0" borderId="58" xfId="0" applyBorder="1" applyAlignment="1">
      <alignment vertical="center"/>
    </xf>
    <xf numFmtId="0" fontId="0" fillId="0" borderId="59" xfId="0" applyBorder="1" applyAlignment="1">
      <alignment vertical="center"/>
    </xf>
    <xf numFmtId="0" fontId="58" fillId="0" borderId="57" xfId="6" applyBorder="1" applyAlignment="1">
      <alignment horizontal="left" vertical="center"/>
    </xf>
    <xf numFmtId="0" fontId="2" fillId="0" borderId="61" xfId="0" applyFont="1" applyBorder="1" applyAlignment="1">
      <alignment horizontal="left" vertical="center" wrapText="1"/>
    </xf>
    <xf numFmtId="0" fontId="58" fillId="0" borderId="60" xfId="6" applyBorder="1" applyAlignment="1">
      <alignment vertical="center"/>
    </xf>
    <xf numFmtId="0" fontId="0" fillId="0" borderId="60" xfId="0" applyBorder="1" applyAlignment="1">
      <alignment vertical="center" wrapText="1"/>
    </xf>
    <xf numFmtId="0" fontId="0" fillId="0" borderId="55" xfId="0" applyBorder="1" applyAlignment="1">
      <alignment vertical="center"/>
    </xf>
    <xf numFmtId="0" fontId="58" fillId="12" borderId="62" xfId="6" applyFill="1" applyBorder="1" applyAlignment="1">
      <alignment horizontal="left" vertical="center"/>
    </xf>
    <xf numFmtId="0" fontId="0" fillId="12" borderId="63" xfId="0" applyFill="1" applyBorder="1" applyAlignment="1">
      <alignment vertical="center" wrapText="1"/>
    </xf>
    <xf numFmtId="0" fontId="2" fillId="0" borderId="61" xfId="0" applyFont="1" applyBorder="1" applyAlignment="1">
      <alignment horizontal="center" vertical="center" wrapText="1"/>
    </xf>
    <xf numFmtId="0" fontId="0" fillId="2" borderId="0" xfId="0" applyFill="1" applyAlignment="1">
      <alignment vertical="center"/>
    </xf>
    <xf numFmtId="0" fontId="3" fillId="3" borderId="1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10" borderId="12" xfId="0" applyFont="1" applyFill="1" applyBorder="1" applyAlignment="1">
      <alignment horizontal="left" vertical="center" wrapText="1"/>
    </xf>
    <xf numFmtId="0" fontId="0" fillId="0" borderId="53" xfId="0" applyFill="1" applyBorder="1" applyAlignment="1">
      <alignment vertical="center"/>
    </xf>
    <xf numFmtId="0" fontId="2" fillId="0" borderId="54" xfId="0" applyFont="1" applyFill="1" applyBorder="1" applyAlignment="1">
      <alignment horizontal="left" vertical="center" wrapText="1"/>
    </xf>
    <xf numFmtId="0" fontId="58" fillId="12" borderId="66" xfId="6" applyFill="1" applyBorder="1" applyAlignment="1">
      <alignment horizontal="left" vertical="center"/>
    </xf>
    <xf numFmtId="0" fontId="58" fillId="12" borderId="67" xfId="6" applyFill="1" applyBorder="1" applyAlignment="1">
      <alignment horizontal="left" vertical="center"/>
    </xf>
    <xf numFmtId="0" fontId="0" fillId="10" borderId="68" xfId="0" applyFill="1" applyBorder="1" applyAlignment="1">
      <alignment horizontal="center" vertical="center"/>
    </xf>
    <xf numFmtId="0" fontId="6" fillId="10" borderId="69" xfId="0" applyFont="1" applyFill="1" applyBorder="1" applyAlignment="1">
      <alignment horizontal="center" vertical="center"/>
    </xf>
    <xf numFmtId="0" fontId="0" fillId="10" borderId="69" xfId="0" applyFill="1" applyBorder="1" applyAlignment="1">
      <alignment horizontal="center" vertical="center"/>
    </xf>
    <xf numFmtId="0" fontId="6" fillId="10" borderId="13" xfId="0" applyFont="1" applyFill="1" applyBorder="1" applyAlignment="1">
      <alignment horizontal="center" vertical="center"/>
    </xf>
    <xf numFmtId="0" fontId="6" fillId="5" borderId="0" xfId="0" applyFont="1" applyFill="1" applyBorder="1" applyAlignment="1">
      <alignment horizontal="center" vertical="center"/>
    </xf>
    <xf numFmtId="0" fontId="0" fillId="5" borderId="0" xfId="0" applyFill="1" applyBorder="1" applyAlignment="1">
      <alignment horizontal="center" vertical="center"/>
    </xf>
    <xf numFmtId="0" fontId="9" fillId="0" borderId="6" xfId="0" applyFont="1" applyBorder="1" applyAlignment="1">
      <alignment horizontal="center" vertical="center" wrapText="1"/>
    </xf>
    <xf numFmtId="0" fontId="9" fillId="0" borderId="6" xfId="0" applyFont="1" applyFill="1" applyBorder="1" applyAlignment="1">
      <alignment horizontal="center" vertical="center" wrapText="1"/>
    </xf>
    <xf numFmtId="0" fontId="2" fillId="16" borderId="48" xfId="0" quotePrefix="1" applyFont="1" applyFill="1" applyBorder="1" applyAlignment="1">
      <alignment wrapText="1"/>
    </xf>
    <xf numFmtId="0" fontId="2" fillId="0" borderId="48" xfId="0" quotePrefix="1" applyFont="1" applyBorder="1" applyAlignment="1">
      <alignment wrapText="1"/>
    </xf>
    <xf numFmtId="0" fontId="2" fillId="0" borderId="48" xfId="0" quotePrefix="1" applyFont="1" applyBorder="1" applyAlignment="1">
      <alignment horizontal="left" wrapText="1" indent="1"/>
    </xf>
    <xf numFmtId="0" fontId="2" fillId="16" borderId="48" xfId="0" quotePrefix="1" applyFont="1" applyFill="1" applyBorder="1" applyAlignment="1">
      <alignment horizontal="left" wrapText="1" indent="1"/>
    </xf>
    <xf numFmtId="0" fontId="2" fillId="0" borderId="48" xfId="0" quotePrefix="1" applyNumberFormat="1" applyFont="1" applyBorder="1" applyAlignment="1">
      <alignment wrapText="1"/>
    </xf>
    <xf numFmtId="0" fontId="2" fillId="16" borderId="48" xfId="0" quotePrefix="1" applyNumberFormat="1" applyFont="1" applyFill="1" applyBorder="1" applyAlignment="1">
      <alignment wrapText="1"/>
    </xf>
    <xf numFmtId="0" fontId="0" fillId="0" borderId="48" xfId="0" applyFont="1" applyBorder="1" applyAlignment="1">
      <alignment horizontal="left" vertical="center"/>
    </xf>
    <xf numFmtId="0" fontId="0" fillId="16" borderId="48" xfId="0" applyFont="1" applyFill="1" applyBorder="1" applyAlignment="1">
      <alignment horizontal="left" vertical="center" wrapText="1"/>
    </xf>
    <xf numFmtId="0" fontId="0" fillId="16" borderId="48" xfId="0" applyFont="1" applyFill="1" applyBorder="1" applyAlignment="1">
      <alignment horizontal="left" vertical="center"/>
    </xf>
    <xf numFmtId="0" fontId="2" fillId="16" borderId="48" xfId="0" quotePrefix="1" applyFont="1" applyFill="1" applyBorder="1" applyAlignment="1">
      <alignment horizontal="left" vertical="center"/>
    </xf>
    <xf numFmtId="0" fontId="2" fillId="0" borderId="48" xfId="0" applyFont="1" applyBorder="1" applyAlignment="1">
      <alignment horizontal="left" vertical="center"/>
    </xf>
    <xf numFmtId="0" fontId="0" fillId="17" borderId="70" xfId="0" quotePrefix="1" applyFont="1" applyFill="1" applyBorder="1" applyAlignment="1">
      <alignment horizontal="left" vertical="center"/>
    </xf>
    <xf numFmtId="0" fontId="0" fillId="0" borderId="70" xfId="0" quotePrefix="1" applyFont="1" applyBorder="1" applyAlignment="1">
      <alignment horizontal="left" vertical="center"/>
    </xf>
    <xf numFmtId="0" fontId="0" fillId="18" borderId="71" xfId="0" quotePrefix="1" applyFont="1" applyFill="1" applyBorder="1" applyAlignment="1">
      <alignment horizontal="left" vertical="center"/>
    </xf>
    <xf numFmtId="0" fontId="0" fillId="0" borderId="71" xfId="0" quotePrefix="1" applyFont="1" applyBorder="1" applyAlignment="1">
      <alignment horizontal="left" vertical="center"/>
    </xf>
    <xf numFmtId="0" fontId="0" fillId="18" borderId="71" xfId="0" applyFont="1" applyFill="1" applyBorder="1" applyAlignment="1">
      <alignment horizontal="left" vertical="center"/>
    </xf>
    <xf numFmtId="0" fontId="0" fillId="0" borderId="71" xfId="0" applyFont="1" applyBorder="1" applyAlignment="1">
      <alignment horizontal="left" vertical="center"/>
    </xf>
    <xf numFmtId="0" fontId="0" fillId="18" borderId="71" xfId="0" quotePrefix="1" applyFont="1" applyFill="1" applyBorder="1" applyAlignment="1"/>
    <xf numFmtId="0" fontId="0" fillId="0" borderId="71" xfId="0" quotePrefix="1" applyFont="1" applyBorder="1"/>
    <xf numFmtId="0" fontId="55" fillId="14" borderId="40" xfId="0" applyFont="1" applyFill="1" applyBorder="1" applyAlignment="1">
      <alignment horizontal="center"/>
    </xf>
    <xf numFmtId="0" fontId="56" fillId="0" borderId="41" xfId="0" applyFont="1" applyBorder="1" applyAlignment="1">
      <alignment horizontal="center"/>
    </xf>
    <xf numFmtId="0" fontId="56" fillId="0" borderId="42" xfId="0" applyFont="1" applyBorder="1" applyAlignment="1">
      <alignment horizontal="center"/>
    </xf>
    <xf numFmtId="0" fontId="52" fillId="0" borderId="43" xfId="0" applyFont="1" applyBorder="1" applyAlignment="1">
      <alignment horizontal="center" vertical="center"/>
    </xf>
    <xf numFmtId="0" fontId="52" fillId="0" borderId="0" xfId="0" applyFont="1" applyBorder="1" applyAlignment="1">
      <alignment horizontal="center" vertical="center"/>
    </xf>
    <xf numFmtId="0" fontId="52" fillId="0" borderId="44" xfId="0" applyFont="1" applyBorder="1" applyAlignment="1">
      <alignment horizontal="center" vertical="center"/>
    </xf>
    <xf numFmtId="0" fontId="16" fillId="0" borderId="0" xfId="0" applyFont="1" applyAlignment="1">
      <alignment horizontal="center" vertical="center"/>
    </xf>
    <xf numFmtId="0" fontId="45" fillId="4" borderId="0" xfId="1" applyFont="1" applyFill="1" applyBorder="1" applyAlignment="1">
      <alignment horizontal="center" vertical="center"/>
    </xf>
    <xf numFmtId="0" fontId="4" fillId="7" borderId="15" xfId="0" applyFont="1" applyFill="1" applyBorder="1" applyAlignment="1">
      <alignment horizontal="center" vertical="center"/>
    </xf>
    <xf numFmtId="0" fontId="4" fillId="7" borderId="16" xfId="0" applyFont="1" applyFill="1" applyBorder="1" applyAlignment="1">
      <alignment horizontal="center" vertical="center"/>
    </xf>
    <xf numFmtId="0" fontId="8" fillId="6" borderId="0" xfId="0" applyFont="1" applyFill="1" applyAlignment="1">
      <alignment horizontal="center" vertical="center"/>
    </xf>
    <xf numFmtId="0" fontId="9" fillId="7" borderId="0"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5" fillId="7" borderId="18" xfId="0" applyFont="1" applyFill="1" applyBorder="1" applyAlignment="1">
      <alignment horizontal="left" vertical="top" wrapText="1"/>
    </xf>
    <xf numFmtId="0" fontId="59" fillId="0" borderId="60" xfId="6" applyFont="1" applyBorder="1" applyAlignment="1">
      <alignment horizontal="left" wrapText="1"/>
    </xf>
    <xf numFmtId="0" fontId="59" fillId="0" borderId="60" xfId="6" applyFont="1" applyBorder="1" applyAlignment="1">
      <alignment horizontal="left"/>
    </xf>
    <xf numFmtId="0" fontId="3"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center" vertical="center" wrapText="1"/>
    </xf>
    <xf numFmtId="0" fontId="43" fillId="0" borderId="0" xfId="0" applyFont="1" applyAlignment="1">
      <alignment horizontal="center" vertical="center"/>
    </xf>
    <xf numFmtId="0" fontId="31" fillId="0" borderId="7" xfId="0" applyFont="1" applyBorder="1" applyAlignment="1">
      <alignment horizontal="center" vertical="center" wrapText="1"/>
    </xf>
    <xf numFmtId="0" fontId="31" fillId="0" borderId="5" xfId="0" applyFont="1" applyBorder="1" applyAlignment="1">
      <alignment horizontal="center" vertical="center" wrapText="1"/>
    </xf>
    <xf numFmtId="0" fontId="3" fillId="8" borderId="0" xfId="0" applyFont="1" applyFill="1" applyAlignment="1">
      <alignment horizontal="center" vertical="center"/>
    </xf>
    <xf numFmtId="0" fontId="3" fillId="0" borderId="0" xfId="0" applyFont="1" applyAlignment="1">
      <alignment horizontal="center" vertical="center"/>
    </xf>
    <xf numFmtId="0" fontId="31" fillId="0" borderId="37"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3" fillId="0" borderId="0" xfId="0" applyFont="1" applyAlignment="1">
      <alignment horizontal="left" vertical="center" indent="1"/>
    </xf>
    <xf numFmtId="0" fontId="3" fillId="8" borderId="0" xfId="0" applyFont="1" applyFill="1" applyAlignment="1">
      <alignment horizontal="left" vertical="center" indent="1"/>
    </xf>
    <xf numFmtId="0" fontId="4" fillId="0" borderId="7" xfId="0" applyFont="1" applyBorder="1" applyAlignment="1">
      <alignment horizontal="left" vertical="center" wrapText="1"/>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2" fillId="12" borderId="2" xfId="0" applyFont="1" applyFill="1" applyBorder="1" applyAlignment="1">
      <alignment horizontal="center" vertical="center"/>
    </xf>
    <xf numFmtId="0" fontId="2" fillId="12" borderId="3" xfId="0" applyFont="1" applyFill="1" applyBorder="1" applyAlignment="1">
      <alignment horizontal="center" vertical="center"/>
    </xf>
    <xf numFmtId="0" fontId="2" fillId="12" borderId="4" xfId="0" applyFont="1" applyFill="1" applyBorder="1" applyAlignment="1">
      <alignment horizontal="center" vertical="center"/>
    </xf>
    <xf numFmtId="0" fontId="3" fillId="12" borderId="30" xfId="0" applyFont="1" applyFill="1" applyBorder="1" applyAlignment="1">
      <alignment horizontal="center" vertical="center"/>
    </xf>
    <xf numFmtId="0" fontId="3" fillId="12" borderId="31" xfId="0" applyFont="1" applyFill="1" applyBorder="1" applyAlignment="1">
      <alignment horizontal="center" vertical="center"/>
    </xf>
    <xf numFmtId="0" fontId="23" fillId="0" borderId="25" xfId="0" applyFont="1" applyBorder="1" applyAlignment="1">
      <alignment horizontal="center" vertical="center"/>
    </xf>
    <xf numFmtId="0" fontId="2" fillId="12" borderId="7" xfId="0" applyFont="1" applyFill="1" applyBorder="1" applyAlignment="1">
      <alignment horizontal="center" vertical="center"/>
    </xf>
    <xf numFmtId="0" fontId="2" fillId="12" borderId="29" xfId="0" applyFont="1" applyFill="1" applyBorder="1" applyAlignment="1">
      <alignment horizontal="center" vertical="center"/>
    </xf>
    <xf numFmtId="0" fontId="60" fillId="0" borderId="7"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6"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3" fillId="0" borderId="0" xfId="0" applyFont="1" applyAlignment="1">
      <alignment horizontal="left" vertical="center" indent="2"/>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left" vertical="center"/>
    </xf>
    <xf numFmtId="0" fontId="2" fillId="12" borderId="1"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 fillId="13" borderId="1" xfId="0" applyFont="1" applyFill="1" applyBorder="1" applyAlignment="1">
      <alignment horizontal="center" vertical="center"/>
    </xf>
    <xf numFmtId="0" fontId="4" fillId="0" borderId="5" xfId="0" applyFont="1" applyBorder="1" applyAlignment="1">
      <alignment horizontal="left" vertical="center" wrapText="1"/>
    </xf>
    <xf numFmtId="0" fontId="3" fillId="9" borderId="7"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4" xfId="0" applyFont="1" applyFill="1" applyBorder="1" applyAlignment="1">
      <alignment horizontal="center" vertical="center"/>
    </xf>
    <xf numFmtId="0" fontId="3" fillId="0" borderId="5" xfId="0" applyFont="1" applyBorder="1" applyAlignment="1">
      <alignment horizontal="center" vertical="center"/>
    </xf>
    <xf numFmtId="0" fontId="4" fillId="0" borderId="37" xfId="0" applyFont="1" applyBorder="1" applyAlignment="1">
      <alignment horizontal="left" vertical="center" wrapText="1"/>
    </xf>
    <xf numFmtId="0" fontId="30" fillId="0" borderId="5" xfId="0" applyFont="1" applyBorder="1" applyAlignment="1">
      <alignment horizontal="center" vertical="center" wrapText="1"/>
    </xf>
    <xf numFmtId="0" fontId="2" fillId="0" borderId="2"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9" borderId="1" xfId="0" applyFont="1" applyFill="1" applyBorder="1" applyAlignment="1">
      <alignment horizontal="center" vertical="center"/>
    </xf>
    <xf numFmtId="0" fontId="30" fillId="9" borderId="1" xfId="0" applyFont="1" applyFill="1" applyBorder="1" applyAlignment="1">
      <alignment horizontal="center" vertical="center" wrapText="1"/>
    </xf>
    <xf numFmtId="0" fontId="2" fillId="9" borderId="10" xfId="0" applyFont="1" applyFill="1" applyBorder="1" applyAlignment="1">
      <alignment horizontal="center" vertical="center"/>
    </xf>
    <xf numFmtId="0" fontId="2" fillId="9" borderId="11"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9" xfId="0" applyFont="1" applyFill="1" applyBorder="1" applyAlignment="1">
      <alignment horizontal="center" vertical="center"/>
    </xf>
    <xf numFmtId="0" fontId="31" fillId="0" borderId="23" xfId="0" applyFont="1" applyBorder="1" applyAlignment="1">
      <alignment horizontal="left" vertical="center"/>
    </xf>
    <xf numFmtId="0" fontId="31" fillId="0" borderId="0" xfId="0" applyFont="1" applyBorder="1" applyAlignment="1">
      <alignment horizontal="left" vertical="center"/>
    </xf>
    <xf numFmtId="0" fontId="31" fillId="0" borderId="24" xfId="0" applyFont="1" applyBorder="1" applyAlignment="1">
      <alignment horizontal="left"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0" fontId="3" fillId="0" borderId="24" xfId="0" applyFont="1" applyBorder="1" applyAlignment="1">
      <alignment horizontal="left" vertical="center" wrapText="1"/>
    </xf>
    <xf numFmtId="0" fontId="4" fillId="0" borderId="1"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11" xfId="0"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1" fillId="0" borderId="8" xfId="0" applyFont="1" applyBorder="1" applyAlignment="1">
      <alignment horizontal="left" vertical="center"/>
    </xf>
    <xf numFmtId="0" fontId="31" fillId="0" borderId="25" xfId="0" applyFont="1" applyBorder="1" applyAlignment="1">
      <alignment horizontal="left" vertical="center"/>
    </xf>
    <xf numFmtId="0" fontId="31" fillId="0" borderId="9" xfId="0" applyFont="1" applyBorder="1" applyAlignment="1">
      <alignment horizontal="left" vertical="center"/>
    </xf>
    <xf numFmtId="0" fontId="3" fillId="0" borderId="8" xfId="0" applyFont="1" applyBorder="1" applyAlignment="1">
      <alignment horizontal="left" vertical="center" wrapText="1"/>
    </xf>
    <xf numFmtId="0" fontId="3" fillId="0" borderId="25" xfId="0" applyFont="1" applyBorder="1" applyAlignment="1">
      <alignment horizontal="left" vertical="center" wrapText="1"/>
    </xf>
    <xf numFmtId="0" fontId="3" fillId="0" borderId="9" xfId="0" applyFont="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24" xfId="0" applyFont="1" applyBorder="1" applyAlignment="1">
      <alignment horizontal="center" vertical="center"/>
    </xf>
    <xf numFmtId="0" fontId="32" fillId="0" borderId="25" xfId="0" applyFont="1" applyBorder="1" applyAlignment="1">
      <alignment horizontal="center" vertical="center"/>
    </xf>
    <xf numFmtId="0" fontId="32" fillId="0" borderId="9"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14" fontId="22" fillId="0" borderId="0" xfId="0" applyNumberFormat="1" applyFont="1" applyAlignment="1">
      <alignment horizontal="center"/>
    </xf>
    <xf numFmtId="0" fontId="22" fillId="0" borderId="0" xfId="0" applyFont="1" applyAlignment="1">
      <alignment horizontal="center"/>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2" fillId="0" borderId="0" xfId="0" applyFont="1"/>
  </cellXfs>
  <cellStyles count="7">
    <cellStyle name="Dashboard Labels" xfId="4"/>
    <cellStyle name="Dashboard Values" xfId="3"/>
    <cellStyle name="Heading 1" xfId="6" builtinId="16"/>
    <cellStyle name="Hyperlink" xfId="1" builtinId="8"/>
    <cellStyle name="Normal" xfId="0" builtinId="0"/>
    <cellStyle name="Normal 2" xfId="2"/>
    <cellStyle name="Title" xfId="5" builtinId="15"/>
  </cellStyles>
  <dxfs count="124">
    <dxf>
      <font>
        <color theme="0"/>
      </font>
    </dxf>
    <dxf>
      <font>
        <color theme="0"/>
      </font>
    </dxf>
    <dxf>
      <font>
        <color theme="0"/>
      </font>
    </dxf>
    <dxf>
      <font>
        <color theme="0"/>
      </font>
    </dxf>
    <dxf>
      <font>
        <b/>
        <i val="0"/>
        <color rgb="FF006600"/>
      </font>
    </dxf>
    <dxf>
      <font>
        <b/>
        <i val="0"/>
        <color theme="9" tint="-0.24994659260841701"/>
      </font>
    </dxf>
    <dxf>
      <font>
        <b/>
        <i val="0"/>
        <color rgb="FFFF0000"/>
      </font>
    </dxf>
    <dxf>
      <font>
        <b/>
        <i val="0"/>
        <color rgb="FF006600"/>
      </font>
    </dxf>
    <dxf>
      <font>
        <b/>
        <i val="0"/>
        <color theme="9" tint="-0.24994659260841701"/>
      </font>
    </dxf>
    <dxf>
      <font>
        <b/>
        <i val="0"/>
        <color rgb="FFFF0000"/>
      </font>
    </dxf>
    <dxf>
      <font>
        <b/>
        <i val="0"/>
        <color rgb="FF006600"/>
      </font>
    </dxf>
    <dxf>
      <font>
        <b/>
        <i val="0"/>
        <color theme="9" tint="-0.24994659260841701"/>
      </font>
    </dxf>
    <dxf>
      <font>
        <b/>
        <i val="0"/>
        <color rgb="FFFF0000"/>
      </font>
    </dxf>
    <dxf>
      <font>
        <b/>
        <i val="0"/>
        <color rgb="FF006600"/>
      </font>
    </dxf>
    <dxf>
      <font>
        <b/>
        <i val="0"/>
        <color theme="9" tint="-0.24994659260841701"/>
      </font>
    </dxf>
    <dxf>
      <font>
        <b/>
        <i val="0"/>
        <color rgb="FFFF0000"/>
      </font>
    </dxf>
    <dxf>
      <font>
        <b/>
        <i val="0"/>
        <color rgb="FF006600"/>
      </font>
    </dxf>
    <dxf>
      <font>
        <b/>
        <i val="0"/>
        <color theme="9" tint="-0.24994659260841701"/>
      </font>
    </dxf>
    <dxf>
      <font>
        <b/>
        <i val="0"/>
        <color rgb="FFFF0000"/>
      </font>
    </dxf>
    <dxf>
      <font>
        <b/>
        <i val="0"/>
        <color auto="1"/>
      </font>
      <fill>
        <patternFill>
          <bgColor rgb="FFFFC000"/>
        </patternFill>
      </fill>
    </dxf>
    <dxf>
      <font>
        <b/>
        <i val="0"/>
        <color auto="1"/>
      </font>
      <fill>
        <patternFill>
          <bgColor rgb="FF00B050"/>
        </patternFill>
      </fill>
    </dxf>
    <dxf>
      <font>
        <b/>
        <i val="0"/>
        <color auto="1"/>
      </font>
      <fill>
        <patternFill>
          <bgColor rgb="FFFF0000"/>
        </patternFill>
      </fill>
    </dxf>
    <dxf>
      <font>
        <b/>
        <i val="0"/>
        <color auto="1"/>
      </font>
      <fill>
        <patternFill>
          <bgColor rgb="FFFFC000"/>
        </patternFill>
      </fill>
    </dxf>
    <dxf>
      <font>
        <b/>
        <i val="0"/>
        <color auto="1"/>
      </font>
      <fill>
        <patternFill>
          <bgColor rgb="FF00B050"/>
        </patternFill>
      </fill>
    </dxf>
    <dxf>
      <font>
        <b/>
        <i val="0"/>
        <color auto="1"/>
      </font>
      <fill>
        <patternFill>
          <bgColor rgb="FFFF0000"/>
        </patternFill>
      </fill>
    </dxf>
    <dxf>
      <font>
        <b/>
        <i val="0"/>
        <color rgb="FF006600"/>
      </font>
    </dxf>
    <dxf>
      <font>
        <b/>
        <i val="0"/>
        <color theme="9" tint="-0.24994659260841701"/>
      </font>
    </dxf>
    <dxf>
      <font>
        <b/>
        <i val="0"/>
        <color rgb="FFFF0000"/>
      </font>
    </dxf>
    <dxf>
      <font>
        <color theme="0"/>
      </font>
    </dxf>
    <dxf>
      <font>
        <color theme="0"/>
      </font>
    </dxf>
    <dxf>
      <font>
        <color theme="0"/>
      </font>
    </dxf>
    <dxf>
      <font>
        <color theme="0"/>
      </font>
    </dxf>
    <dxf>
      <font>
        <color theme="0"/>
      </font>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tint="-4.9989318521683403E-2"/>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color theme="0"/>
      </font>
      <border>
        <top style="thin">
          <color auto="1"/>
        </top>
        <vertical/>
        <horizontal/>
      </border>
    </dxf>
    <dxf>
      <font>
        <color auto="1"/>
      </font>
      <border>
        <top style="thin">
          <color auto="1"/>
        </top>
        <vertical/>
        <horizontal/>
      </border>
    </dxf>
    <dxf>
      <font>
        <b/>
        <i val="0"/>
      </font>
    </dxf>
    <dxf>
      <font>
        <b/>
        <i val="0"/>
        <color rgb="FFFF0000"/>
      </font>
    </dxf>
    <dxf>
      <font>
        <b/>
        <i val="0"/>
      </font>
    </dxf>
    <dxf>
      <font>
        <b/>
        <i val="0"/>
      </font>
    </dxf>
    <dxf>
      <font>
        <b/>
        <i val="0"/>
        <color rgb="FFFF0000"/>
      </font>
    </dxf>
    <dxf>
      <font>
        <b/>
        <i val="0"/>
      </font>
    </dxf>
    <dxf>
      <font>
        <b/>
        <i val="0"/>
      </font>
    </dxf>
    <dxf>
      <font>
        <b/>
        <i val="0"/>
        <color rgb="FFFF0000"/>
      </font>
    </dxf>
    <dxf>
      <font>
        <b/>
        <i val="0"/>
      </font>
    </dxf>
    <dxf>
      <font>
        <b/>
        <i val="0"/>
      </font>
    </dxf>
    <dxf>
      <font>
        <b/>
        <i val="0"/>
        <color rgb="FFFF0000"/>
      </font>
    </dxf>
    <dxf>
      <font>
        <b/>
        <i val="0"/>
      </font>
    </dxf>
    <dxf>
      <font>
        <b/>
        <i val="0"/>
      </font>
    </dxf>
    <dxf>
      <font>
        <b/>
        <i val="0"/>
        <color rgb="FFFF0000"/>
      </font>
    </dxf>
    <dxf>
      <font>
        <b/>
        <i val="0"/>
      </font>
    </dxf>
    <dxf>
      <font>
        <b/>
        <i val="0"/>
      </font>
    </dxf>
    <dxf>
      <font>
        <b/>
        <i val="0"/>
        <color rgb="FFFF0000"/>
      </font>
    </dxf>
    <dxf>
      <font>
        <b/>
        <i val="0"/>
      </font>
    </dxf>
    <dxf>
      <font>
        <b/>
        <i val="0"/>
      </font>
    </dxf>
    <dxf>
      <font>
        <b/>
        <i val="0"/>
        <color rgb="FFFF0000"/>
      </font>
    </dxf>
    <dxf>
      <font>
        <b/>
        <i val="0"/>
      </font>
    </dxf>
    <dxf>
      <font>
        <b/>
        <i val="0"/>
      </font>
    </dxf>
    <dxf>
      <font>
        <b/>
        <i val="0"/>
        <color rgb="FFFF0000"/>
      </font>
    </dxf>
    <dxf>
      <font>
        <b/>
        <i val="0"/>
      </font>
    </dxf>
    <dxf>
      <font>
        <b/>
        <i val="0"/>
      </font>
    </dxf>
    <dxf>
      <font>
        <b/>
        <i val="0"/>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dxf>
    <dxf>
      <font>
        <color theme="0"/>
      </font>
    </dxf>
    <dxf>
      <font>
        <color theme="0"/>
      </font>
    </dxf>
    <dxf>
      <font>
        <color theme="0"/>
      </font>
    </dxf>
    <dxf>
      <font>
        <color theme="0"/>
      </font>
      <border>
        <top style="thin">
          <color auto="1"/>
        </top>
      </border>
    </dxf>
    <dxf>
      <font>
        <b/>
        <i val="0"/>
        <color rgb="FFFF0000"/>
      </font>
    </dxf>
    <dxf>
      <font>
        <b/>
        <i val="0"/>
      </font>
    </dxf>
    <dxf>
      <font>
        <b/>
        <i val="0"/>
      </font>
    </dxf>
    <dxf>
      <font>
        <b/>
        <i val="0"/>
      </font>
    </dxf>
    <dxf>
      <font>
        <color theme="0"/>
      </font>
    </dxf>
    <dxf>
      <font>
        <color theme="0"/>
      </font>
    </dxf>
    <dxf>
      <font>
        <color theme="0"/>
      </font>
      <border>
        <top style="thin">
          <color auto="1"/>
        </top>
      </border>
    </dxf>
    <dxf>
      <font>
        <b/>
        <i val="0"/>
        <color rgb="FFFF000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006600"/>
      <color rgb="FF99FF33"/>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16" fmlaLink="'data joblist'!$C$5" fmlaRange="'  '!$Y$21:$Y$30" noThreeD="1" sel="0" val="0"/>
</file>

<file path=xl/ctrlProps/ctrlProp10.xml><?xml version="1.0" encoding="utf-8"?>
<formControlPr xmlns="http://schemas.microsoft.com/office/spreadsheetml/2009/9/main" objectType="Drop" dropLines="20" dropStyle="combo" dx="16" fmlaLink="'data joblist'!$C$29" fmlaRange="'  '!$AF$46:$AF$63" noThreeD="1" sel="0" val="0"/>
</file>

<file path=xl/ctrlProps/ctrlProp100.xml><?xml version="1.0" encoding="utf-8"?>
<formControlPr xmlns="http://schemas.microsoft.com/office/spreadsheetml/2009/9/main" objectType="CheckBox" fmlaLink="'data joblist'!$C$72" lockText="1" noThreeD="1"/>
</file>

<file path=xl/ctrlProps/ctrlProp101.xml><?xml version="1.0" encoding="utf-8"?>
<formControlPr xmlns="http://schemas.microsoft.com/office/spreadsheetml/2009/9/main" objectType="CheckBox" fmlaLink="'data joblist'!$C$75" lockText="1" noThreeD="1"/>
</file>

<file path=xl/ctrlProps/ctrlProp102.xml><?xml version="1.0" encoding="utf-8"?>
<formControlPr xmlns="http://schemas.microsoft.com/office/spreadsheetml/2009/9/main" objectType="CheckBox" fmlaLink="'data joblist'!$C$73" lockText="1" noThreeD="1"/>
</file>

<file path=xl/ctrlProps/ctrlProp103.xml><?xml version="1.0" encoding="utf-8"?>
<formControlPr xmlns="http://schemas.microsoft.com/office/spreadsheetml/2009/9/main" objectType="CheckBox" fmlaLink="'data joblist'!$C$76" lockText="1" noThreeD="1"/>
</file>

<file path=xl/ctrlProps/ctrlProp104.xml><?xml version="1.0" encoding="utf-8"?>
<formControlPr xmlns="http://schemas.microsoft.com/office/spreadsheetml/2009/9/main" objectType="CheckBox" fmlaLink="'data joblist'!$C$77" lockText="1" noThreeD="1"/>
</file>

<file path=xl/ctrlProps/ctrlProp105.xml><?xml version="1.0" encoding="utf-8"?>
<formControlPr xmlns="http://schemas.microsoft.com/office/spreadsheetml/2009/9/main" objectType="CheckBox" fmlaLink="'data joblist'!$C$74" lockText="1" noThreeD="1"/>
</file>

<file path=xl/ctrlProps/ctrlProp106.xml><?xml version="1.0" encoding="utf-8"?>
<formControlPr xmlns="http://schemas.microsoft.com/office/spreadsheetml/2009/9/main" objectType="CheckBox" fmlaLink="'data joblist'!$C$79" lockText="1" noThreeD="1"/>
</file>

<file path=xl/ctrlProps/ctrlProp107.xml><?xml version="1.0" encoding="utf-8"?>
<formControlPr xmlns="http://schemas.microsoft.com/office/spreadsheetml/2009/9/main" objectType="CheckBox" fmlaLink="'data joblist'!$C$78" lockText="1" noThreeD="1"/>
</file>

<file path=xl/ctrlProps/ctrlProp108.xml><?xml version="1.0" encoding="utf-8"?>
<formControlPr xmlns="http://schemas.microsoft.com/office/spreadsheetml/2009/9/main" objectType="CheckBox" fmlaLink="'data joblist'!$C$80" lockText="1" noThreeD="1"/>
</file>

<file path=xl/ctrlProps/ctrlProp109.xml><?xml version="1.0" encoding="utf-8"?>
<formControlPr xmlns="http://schemas.microsoft.com/office/spreadsheetml/2009/9/main" objectType="CheckBox" fmlaLink="'data joblist'!$C$81" lockText="1" noThreeD="1"/>
</file>

<file path=xl/ctrlProps/ctrlProp11.xml><?xml version="1.0" encoding="utf-8"?>
<formControlPr xmlns="http://schemas.microsoft.com/office/spreadsheetml/2009/9/main" objectType="Drop" dropLines="21" dropStyle="combo" dx="16" fmlaLink="'data joblist'!$C$42" fmlaRange="'  '!$AC$21:$AC$41" noThreeD="1" sel="0" val="0"/>
</file>

<file path=xl/ctrlProps/ctrlProp110.xml><?xml version="1.0" encoding="utf-8"?>
<formControlPr xmlns="http://schemas.microsoft.com/office/spreadsheetml/2009/9/main" objectType="CheckBox" fmlaLink="'data joblist'!$C$82" lockText="1" noThreeD="1"/>
</file>

<file path=xl/ctrlProps/ctrlProp111.xml><?xml version="1.0" encoding="utf-8"?>
<formControlPr xmlns="http://schemas.microsoft.com/office/spreadsheetml/2009/9/main" objectType="CheckBox" fmlaLink="'data joblist'!$C$83" lockText="1" noThreeD="1"/>
</file>

<file path=xl/ctrlProps/ctrlProp112.xml><?xml version="1.0" encoding="utf-8"?>
<formControlPr xmlns="http://schemas.microsoft.com/office/spreadsheetml/2009/9/main" objectType="CheckBox" fmlaLink="'data joblist'!$C$93" lockText="1" noThreeD="1"/>
</file>

<file path=xl/ctrlProps/ctrlProp113.xml><?xml version="1.0" encoding="utf-8"?>
<formControlPr xmlns="http://schemas.microsoft.com/office/spreadsheetml/2009/9/main" objectType="CheckBox" fmlaLink="'data joblist'!$C$96" lockText="1" noThreeD="1"/>
</file>

<file path=xl/ctrlProps/ctrlProp114.xml><?xml version="1.0" encoding="utf-8"?>
<formControlPr xmlns="http://schemas.microsoft.com/office/spreadsheetml/2009/9/main" objectType="CheckBox" fmlaLink="'data joblist'!$C$94" lockText="1" noThreeD="1"/>
</file>

<file path=xl/ctrlProps/ctrlProp115.xml><?xml version="1.0" encoding="utf-8"?>
<formControlPr xmlns="http://schemas.microsoft.com/office/spreadsheetml/2009/9/main" objectType="CheckBox" fmlaLink="'data joblist'!$C$97" lockText="1" noThreeD="1"/>
</file>

<file path=xl/ctrlProps/ctrlProp116.xml><?xml version="1.0" encoding="utf-8"?>
<formControlPr xmlns="http://schemas.microsoft.com/office/spreadsheetml/2009/9/main" objectType="CheckBox" fmlaLink="'data joblist'!$C$98" lockText="1" noThreeD="1"/>
</file>

<file path=xl/ctrlProps/ctrlProp117.xml><?xml version="1.0" encoding="utf-8"?>
<formControlPr xmlns="http://schemas.microsoft.com/office/spreadsheetml/2009/9/main" objectType="CheckBox" fmlaLink="'data joblist'!$C$95" lockText="1" noThreeD="1"/>
</file>

<file path=xl/ctrlProps/ctrlProp118.xml><?xml version="1.0" encoding="utf-8"?>
<formControlPr xmlns="http://schemas.microsoft.com/office/spreadsheetml/2009/9/main" objectType="CheckBox" fmlaLink="'data joblist'!$C$100" lockText="1" noThreeD="1"/>
</file>

<file path=xl/ctrlProps/ctrlProp119.xml><?xml version="1.0" encoding="utf-8"?>
<formControlPr xmlns="http://schemas.microsoft.com/office/spreadsheetml/2009/9/main" objectType="CheckBox" fmlaLink="'data joblist'!$C$99" lockText="1" noThreeD="1"/>
</file>

<file path=xl/ctrlProps/ctrlProp12.xml><?xml version="1.0" encoding="utf-8"?>
<formControlPr xmlns="http://schemas.microsoft.com/office/spreadsheetml/2009/9/main" objectType="Drop" dropLines="15" dropStyle="combo" dx="16" fmlaLink="'data joblist'!$C$43" fmlaRange="'  '!$AD$21:$AD$26" noThreeD="1" sel="0" val="0"/>
</file>

<file path=xl/ctrlProps/ctrlProp120.xml><?xml version="1.0" encoding="utf-8"?>
<formControlPr xmlns="http://schemas.microsoft.com/office/spreadsheetml/2009/9/main" objectType="CheckBox" fmlaLink="'data joblist'!$C$101" lockText="1" noThreeD="1"/>
</file>

<file path=xl/ctrlProps/ctrlProp121.xml><?xml version="1.0" encoding="utf-8"?>
<formControlPr xmlns="http://schemas.microsoft.com/office/spreadsheetml/2009/9/main" objectType="CheckBox" fmlaLink="'data joblist'!$C$102" lockText="1" noThreeD="1"/>
</file>

<file path=xl/ctrlProps/ctrlProp122.xml><?xml version="1.0" encoding="utf-8"?>
<formControlPr xmlns="http://schemas.microsoft.com/office/spreadsheetml/2009/9/main" objectType="CheckBox" fmlaLink="'data joblist'!$C$103" lockText="1" noThreeD="1"/>
</file>

<file path=xl/ctrlProps/ctrlProp123.xml><?xml version="1.0" encoding="utf-8"?>
<formControlPr xmlns="http://schemas.microsoft.com/office/spreadsheetml/2009/9/main" objectType="CheckBox" fmlaLink="'data joblist'!$C$104" lockText="1" noThreeD="1"/>
</file>

<file path=xl/ctrlProps/ctrlProp124.xml><?xml version="1.0" encoding="utf-8"?>
<formControlPr xmlns="http://schemas.microsoft.com/office/spreadsheetml/2009/9/main" objectType="CheckBox" fmlaLink="'data joblist'!$C$135" lockText="1" noThreeD="1"/>
</file>

<file path=xl/ctrlProps/ctrlProp125.xml><?xml version="1.0" encoding="utf-8"?>
<formControlPr xmlns="http://schemas.microsoft.com/office/spreadsheetml/2009/9/main" objectType="CheckBox" fmlaLink="'data joblist'!$C$138" lockText="1" noThreeD="1"/>
</file>

<file path=xl/ctrlProps/ctrlProp126.xml><?xml version="1.0" encoding="utf-8"?>
<formControlPr xmlns="http://schemas.microsoft.com/office/spreadsheetml/2009/9/main" objectType="CheckBox" fmlaLink="'data joblist'!$C$136" lockText="1" noThreeD="1"/>
</file>

<file path=xl/ctrlProps/ctrlProp127.xml><?xml version="1.0" encoding="utf-8"?>
<formControlPr xmlns="http://schemas.microsoft.com/office/spreadsheetml/2009/9/main" objectType="CheckBox" fmlaLink="'data joblist'!$C$139" lockText="1" noThreeD="1"/>
</file>

<file path=xl/ctrlProps/ctrlProp128.xml><?xml version="1.0" encoding="utf-8"?>
<formControlPr xmlns="http://schemas.microsoft.com/office/spreadsheetml/2009/9/main" objectType="CheckBox" fmlaLink="'data joblist'!$C$140" lockText="1" noThreeD="1"/>
</file>

<file path=xl/ctrlProps/ctrlProp129.xml><?xml version="1.0" encoding="utf-8"?>
<formControlPr xmlns="http://schemas.microsoft.com/office/spreadsheetml/2009/9/main" objectType="CheckBox" fmlaLink="'data joblist'!$C$137" lockText="1" noThreeD="1"/>
</file>

<file path=xl/ctrlProps/ctrlProp13.xml><?xml version="1.0" encoding="utf-8"?>
<formControlPr xmlns="http://schemas.microsoft.com/office/spreadsheetml/2009/9/main" objectType="Drop" dropLines="15" dropStyle="combo" dx="16" fmlaLink="'data joblist'!$C$44" fmlaRange="'  '!$AE$21:$AE$26" noThreeD="1" sel="0" val="0"/>
</file>

<file path=xl/ctrlProps/ctrlProp130.xml><?xml version="1.0" encoding="utf-8"?>
<formControlPr xmlns="http://schemas.microsoft.com/office/spreadsheetml/2009/9/main" objectType="CheckBox" fmlaLink="'data joblist'!$C$142" lockText="1" noThreeD="1"/>
</file>

<file path=xl/ctrlProps/ctrlProp131.xml><?xml version="1.0" encoding="utf-8"?>
<formControlPr xmlns="http://schemas.microsoft.com/office/spreadsheetml/2009/9/main" objectType="CheckBox" fmlaLink="'data joblist'!$C$141" lockText="1" noThreeD="1"/>
</file>

<file path=xl/ctrlProps/ctrlProp132.xml><?xml version="1.0" encoding="utf-8"?>
<formControlPr xmlns="http://schemas.microsoft.com/office/spreadsheetml/2009/9/main" objectType="CheckBox" fmlaLink="'data joblist'!$C$143" lockText="1" noThreeD="1"/>
</file>

<file path=xl/ctrlProps/ctrlProp133.xml><?xml version="1.0" encoding="utf-8"?>
<formControlPr xmlns="http://schemas.microsoft.com/office/spreadsheetml/2009/9/main" objectType="CheckBox" fmlaLink="'data joblist'!$C$144" lockText="1" noThreeD="1"/>
</file>

<file path=xl/ctrlProps/ctrlProp134.xml><?xml version="1.0" encoding="utf-8"?>
<formControlPr xmlns="http://schemas.microsoft.com/office/spreadsheetml/2009/9/main" objectType="CheckBox" fmlaLink="'data joblist'!$C$145" lockText="1" noThreeD="1"/>
</file>

<file path=xl/ctrlProps/ctrlProp135.xml><?xml version="1.0" encoding="utf-8"?>
<formControlPr xmlns="http://schemas.microsoft.com/office/spreadsheetml/2009/9/main" objectType="CheckBox" fmlaLink="'data joblist'!$C$146" lockText="1" noThreeD="1"/>
</file>

<file path=xl/ctrlProps/ctrlProp136.xml><?xml version="1.0" encoding="utf-8"?>
<formControlPr xmlns="http://schemas.microsoft.com/office/spreadsheetml/2009/9/main" objectType="CheckBox" fmlaLink="'data joblist'!$C$114" lockText="1" noThreeD="1"/>
</file>

<file path=xl/ctrlProps/ctrlProp137.xml><?xml version="1.0" encoding="utf-8"?>
<formControlPr xmlns="http://schemas.microsoft.com/office/spreadsheetml/2009/9/main" objectType="CheckBox" fmlaLink="'data joblist'!$C$117" lockText="1" noThreeD="1"/>
</file>

<file path=xl/ctrlProps/ctrlProp138.xml><?xml version="1.0" encoding="utf-8"?>
<formControlPr xmlns="http://schemas.microsoft.com/office/spreadsheetml/2009/9/main" objectType="CheckBox" fmlaLink="'data joblist'!$C$115" lockText="1" noThreeD="1"/>
</file>

<file path=xl/ctrlProps/ctrlProp139.xml><?xml version="1.0" encoding="utf-8"?>
<formControlPr xmlns="http://schemas.microsoft.com/office/spreadsheetml/2009/9/main" objectType="CheckBox" fmlaLink="'data joblist'!$C$118" lockText="1" noThreeD="1"/>
</file>

<file path=xl/ctrlProps/ctrlProp14.xml><?xml version="1.0" encoding="utf-8"?>
<formControlPr xmlns="http://schemas.microsoft.com/office/spreadsheetml/2009/9/main" objectType="Drop" dropLines="3" dropStyle="combo" dx="16" fmlaLink="'data joblist'!$C$27" fmlaRange="'  '!$Z$21:$Z$23" noThreeD="1" sel="0" val="0"/>
</file>

<file path=xl/ctrlProps/ctrlProp140.xml><?xml version="1.0" encoding="utf-8"?>
<formControlPr xmlns="http://schemas.microsoft.com/office/spreadsheetml/2009/9/main" objectType="CheckBox" fmlaLink="'data joblist'!$C$119" lockText="1" noThreeD="1"/>
</file>

<file path=xl/ctrlProps/ctrlProp141.xml><?xml version="1.0" encoding="utf-8"?>
<formControlPr xmlns="http://schemas.microsoft.com/office/spreadsheetml/2009/9/main" objectType="CheckBox" fmlaLink="'data joblist'!$C$116" lockText="1" noThreeD="1"/>
</file>

<file path=xl/ctrlProps/ctrlProp142.xml><?xml version="1.0" encoding="utf-8"?>
<formControlPr xmlns="http://schemas.microsoft.com/office/spreadsheetml/2009/9/main" objectType="CheckBox" fmlaLink="'data joblist'!$C$121" lockText="1" noThreeD="1"/>
</file>

<file path=xl/ctrlProps/ctrlProp143.xml><?xml version="1.0" encoding="utf-8"?>
<formControlPr xmlns="http://schemas.microsoft.com/office/spreadsheetml/2009/9/main" objectType="CheckBox" fmlaLink="'data joblist'!$C$120" lockText="1" noThreeD="1"/>
</file>

<file path=xl/ctrlProps/ctrlProp144.xml><?xml version="1.0" encoding="utf-8"?>
<formControlPr xmlns="http://schemas.microsoft.com/office/spreadsheetml/2009/9/main" objectType="CheckBox" fmlaLink="'data joblist'!$C$122" lockText="1" noThreeD="1"/>
</file>

<file path=xl/ctrlProps/ctrlProp145.xml><?xml version="1.0" encoding="utf-8"?>
<formControlPr xmlns="http://schemas.microsoft.com/office/spreadsheetml/2009/9/main" objectType="CheckBox" fmlaLink="'data joblist'!$C$123" lockText="1" noThreeD="1"/>
</file>

<file path=xl/ctrlProps/ctrlProp146.xml><?xml version="1.0" encoding="utf-8"?>
<formControlPr xmlns="http://schemas.microsoft.com/office/spreadsheetml/2009/9/main" objectType="CheckBox" fmlaLink="'data joblist'!$C$124" lockText="1" noThreeD="1"/>
</file>

<file path=xl/ctrlProps/ctrlProp147.xml><?xml version="1.0" encoding="utf-8"?>
<formControlPr xmlns="http://schemas.microsoft.com/office/spreadsheetml/2009/9/main" objectType="CheckBox" fmlaLink="'data joblist'!$C$125" lockText="1" noThreeD="1"/>
</file>

<file path=xl/ctrlProps/ctrlProp148.xml><?xml version="1.0" encoding="utf-8"?>
<formControlPr xmlns="http://schemas.microsoft.com/office/spreadsheetml/2009/9/main" objectType="CheckBox" fmlaLink="'data joblist'!$C$156" lockText="1" noThreeD="1"/>
</file>

<file path=xl/ctrlProps/ctrlProp149.xml><?xml version="1.0" encoding="utf-8"?>
<formControlPr xmlns="http://schemas.microsoft.com/office/spreadsheetml/2009/9/main" objectType="CheckBox" fmlaLink="'data joblist'!$C$159" lockText="1" noThreeD="1"/>
</file>

<file path=xl/ctrlProps/ctrlProp15.xml><?xml version="1.0" encoding="utf-8"?>
<formControlPr xmlns="http://schemas.microsoft.com/office/spreadsheetml/2009/9/main" objectType="Drop" dropLines="10" dropStyle="combo" dx="16" fmlaLink="'data joblist'!$C$47" fmlaRange="'  '!$Y$21:$Y$30" noThreeD="1" sel="0" val="0"/>
</file>

<file path=xl/ctrlProps/ctrlProp150.xml><?xml version="1.0" encoding="utf-8"?>
<formControlPr xmlns="http://schemas.microsoft.com/office/spreadsheetml/2009/9/main" objectType="CheckBox" fmlaLink="'data joblist'!$C$157" lockText="1" noThreeD="1"/>
</file>

<file path=xl/ctrlProps/ctrlProp151.xml><?xml version="1.0" encoding="utf-8"?>
<formControlPr xmlns="http://schemas.microsoft.com/office/spreadsheetml/2009/9/main" objectType="CheckBox" fmlaLink="'data joblist'!$C$160" lockText="1" noThreeD="1"/>
</file>

<file path=xl/ctrlProps/ctrlProp152.xml><?xml version="1.0" encoding="utf-8"?>
<formControlPr xmlns="http://schemas.microsoft.com/office/spreadsheetml/2009/9/main" objectType="CheckBox" fmlaLink="'data joblist'!$C$161" lockText="1" noThreeD="1"/>
</file>

<file path=xl/ctrlProps/ctrlProp153.xml><?xml version="1.0" encoding="utf-8"?>
<formControlPr xmlns="http://schemas.microsoft.com/office/spreadsheetml/2009/9/main" objectType="CheckBox" fmlaLink="'data joblist'!$C$158" lockText="1" noThreeD="1"/>
</file>

<file path=xl/ctrlProps/ctrlProp154.xml><?xml version="1.0" encoding="utf-8"?>
<formControlPr xmlns="http://schemas.microsoft.com/office/spreadsheetml/2009/9/main" objectType="CheckBox" fmlaLink="'data joblist'!$C$163" lockText="1" noThreeD="1"/>
</file>

<file path=xl/ctrlProps/ctrlProp155.xml><?xml version="1.0" encoding="utf-8"?>
<formControlPr xmlns="http://schemas.microsoft.com/office/spreadsheetml/2009/9/main" objectType="CheckBox" fmlaLink="'data joblist'!$C$162" lockText="1" noThreeD="1"/>
</file>

<file path=xl/ctrlProps/ctrlProp156.xml><?xml version="1.0" encoding="utf-8"?>
<formControlPr xmlns="http://schemas.microsoft.com/office/spreadsheetml/2009/9/main" objectType="CheckBox" fmlaLink="'data joblist'!$C$164" lockText="1" noThreeD="1"/>
</file>

<file path=xl/ctrlProps/ctrlProp157.xml><?xml version="1.0" encoding="utf-8"?>
<formControlPr xmlns="http://schemas.microsoft.com/office/spreadsheetml/2009/9/main" objectType="CheckBox" fmlaLink="'data joblist'!$C$165" lockText="1" noThreeD="1"/>
</file>

<file path=xl/ctrlProps/ctrlProp158.xml><?xml version="1.0" encoding="utf-8"?>
<formControlPr xmlns="http://schemas.microsoft.com/office/spreadsheetml/2009/9/main" objectType="CheckBox" fmlaLink="'data joblist'!$C$166" lockText="1" noThreeD="1"/>
</file>

<file path=xl/ctrlProps/ctrlProp159.xml><?xml version="1.0" encoding="utf-8"?>
<formControlPr xmlns="http://schemas.microsoft.com/office/spreadsheetml/2009/9/main" objectType="CheckBox" fmlaLink="'data joblist'!$C$167" lockText="1" noThreeD="1"/>
</file>

<file path=xl/ctrlProps/ctrlProp16.xml><?xml version="1.0" encoding="utf-8"?>
<formControlPr xmlns="http://schemas.microsoft.com/office/spreadsheetml/2009/9/main" objectType="Drop" dropLines="15" dropStyle="combo" dx="16" fmlaLink="'data joblist'!$C$49" fmlaRange="'  '!$AA$21:$AA$38" noThreeD="1" sel="0" val="0"/>
</file>

<file path=xl/ctrlProps/ctrlProp160.xml><?xml version="1.0" encoding="utf-8"?>
<formControlPr xmlns="http://schemas.microsoft.com/office/spreadsheetml/2009/9/main" objectType="CheckBox" fmlaLink="'data joblist'!$C$177" lockText="1" noThreeD="1"/>
</file>

<file path=xl/ctrlProps/ctrlProp161.xml><?xml version="1.0" encoding="utf-8"?>
<formControlPr xmlns="http://schemas.microsoft.com/office/spreadsheetml/2009/9/main" objectType="CheckBox" fmlaLink="'data joblist'!$C$180" lockText="1" noThreeD="1"/>
</file>

<file path=xl/ctrlProps/ctrlProp162.xml><?xml version="1.0" encoding="utf-8"?>
<formControlPr xmlns="http://schemas.microsoft.com/office/spreadsheetml/2009/9/main" objectType="CheckBox" fmlaLink="'data joblist'!$C$178" lockText="1" noThreeD="1"/>
</file>

<file path=xl/ctrlProps/ctrlProp163.xml><?xml version="1.0" encoding="utf-8"?>
<formControlPr xmlns="http://schemas.microsoft.com/office/spreadsheetml/2009/9/main" objectType="CheckBox" fmlaLink="'data joblist'!$C$181" lockText="1" noThreeD="1"/>
</file>

<file path=xl/ctrlProps/ctrlProp164.xml><?xml version="1.0" encoding="utf-8"?>
<formControlPr xmlns="http://schemas.microsoft.com/office/spreadsheetml/2009/9/main" objectType="CheckBox" fmlaLink="'data joblist'!$C$182" lockText="1" noThreeD="1"/>
</file>

<file path=xl/ctrlProps/ctrlProp165.xml><?xml version="1.0" encoding="utf-8"?>
<formControlPr xmlns="http://schemas.microsoft.com/office/spreadsheetml/2009/9/main" objectType="CheckBox" fmlaLink="'data joblist'!$C$179" lockText="1" noThreeD="1"/>
</file>

<file path=xl/ctrlProps/ctrlProp166.xml><?xml version="1.0" encoding="utf-8"?>
<formControlPr xmlns="http://schemas.microsoft.com/office/spreadsheetml/2009/9/main" objectType="CheckBox" fmlaLink="'data joblist'!$C$184" lockText="1" noThreeD="1"/>
</file>

<file path=xl/ctrlProps/ctrlProp167.xml><?xml version="1.0" encoding="utf-8"?>
<formControlPr xmlns="http://schemas.microsoft.com/office/spreadsheetml/2009/9/main" objectType="CheckBox" fmlaLink="'data joblist'!$C$183" lockText="1" noThreeD="1"/>
</file>

<file path=xl/ctrlProps/ctrlProp168.xml><?xml version="1.0" encoding="utf-8"?>
<formControlPr xmlns="http://schemas.microsoft.com/office/spreadsheetml/2009/9/main" objectType="CheckBox" fmlaLink="'data joblist'!$C$185" lockText="1" noThreeD="1"/>
</file>

<file path=xl/ctrlProps/ctrlProp169.xml><?xml version="1.0" encoding="utf-8"?>
<formControlPr xmlns="http://schemas.microsoft.com/office/spreadsheetml/2009/9/main" objectType="CheckBox" fmlaLink="'data joblist'!$C$186" lockText="1" noThreeD="1"/>
</file>

<file path=xl/ctrlProps/ctrlProp17.xml><?xml version="1.0" encoding="utf-8"?>
<formControlPr xmlns="http://schemas.microsoft.com/office/spreadsheetml/2009/9/main" objectType="Drop" dropLines="20" dropStyle="combo" dx="16" fmlaLink="'data joblist'!$C$50" fmlaRange="'  '!$AF$71:$AF$90" noThreeD="1" sel="0" val="0"/>
</file>

<file path=xl/ctrlProps/ctrlProp170.xml><?xml version="1.0" encoding="utf-8"?>
<formControlPr xmlns="http://schemas.microsoft.com/office/spreadsheetml/2009/9/main" objectType="CheckBox" fmlaLink="'data joblist'!$C$187" lockText="1" noThreeD="1"/>
</file>

<file path=xl/ctrlProps/ctrlProp171.xml><?xml version="1.0" encoding="utf-8"?>
<formControlPr xmlns="http://schemas.microsoft.com/office/spreadsheetml/2009/9/main" objectType="CheckBox" fmlaLink="'data joblist'!$C$188" lockText="1" noThreeD="1"/>
</file>

<file path=xl/ctrlProps/ctrlProp172.xml><?xml version="1.0" encoding="utf-8"?>
<formControlPr xmlns="http://schemas.microsoft.com/office/spreadsheetml/2009/9/main" objectType="CheckBox" fmlaLink="$I$3" lockText="1" noThreeD="1"/>
</file>

<file path=xl/ctrlProps/ctrlProp173.xml><?xml version="1.0" encoding="utf-8"?>
<formControlPr xmlns="http://schemas.microsoft.com/office/spreadsheetml/2009/9/main" objectType="CheckBox" fmlaLink="$J$3" lockText="1" noThreeD="1"/>
</file>

<file path=xl/ctrlProps/ctrlProp174.xml><?xml version="1.0" encoding="utf-8"?>
<formControlPr xmlns="http://schemas.microsoft.com/office/spreadsheetml/2009/9/main" objectType="CheckBox" fmlaLink="$K$3" lockText="1" noThreeD="1"/>
</file>

<file path=xl/ctrlProps/ctrlProp175.xml><?xml version="1.0" encoding="utf-8"?>
<formControlPr xmlns="http://schemas.microsoft.com/office/spreadsheetml/2009/9/main" objectType="CheckBox" fmlaLink="$L$3" lockText="1" noThreeD="1"/>
</file>

<file path=xl/ctrlProps/ctrlProp176.xml><?xml version="1.0" encoding="utf-8"?>
<formControlPr xmlns="http://schemas.microsoft.com/office/spreadsheetml/2009/9/main" objectType="CheckBox" fmlaLink="$M$3" lockText="1" noThreeD="1"/>
</file>

<file path=xl/ctrlProps/ctrlProp177.xml><?xml version="1.0" encoding="utf-8"?>
<formControlPr xmlns="http://schemas.microsoft.com/office/spreadsheetml/2009/9/main" objectType="CheckBox" fmlaLink="$N$3" lockText="1" noThreeD="1"/>
</file>

<file path=xl/ctrlProps/ctrlProp178.xml><?xml version="1.0" encoding="utf-8"?>
<formControlPr xmlns="http://schemas.microsoft.com/office/spreadsheetml/2009/9/main" objectType="CheckBox" fmlaLink="$O$3" lockText="1" noThreeD="1"/>
</file>

<file path=xl/ctrlProps/ctrlProp179.xml><?xml version="1.0" encoding="utf-8"?>
<formControlPr xmlns="http://schemas.microsoft.com/office/spreadsheetml/2009/9/main" objectType="CheckBox" fmlaLink="$AD$3" lockText="1" noThreeD="1"/>
</file>

<file path=xl/ctrlProps/ctrlProp18.xml><?xml version="1.0" encoding="utf-8"?>
<formControlPr xmlns="http://schemas.microsoft.com/office/spreadsheetml/2009/9/main" objectType="Drop" dropLines="21" dropStyle="combo" dx="16" fmlaLink="'data joblist'!$C$63" fmlaRange="'  '!$AC$21:$AC$41" noThreeD="1" sel="0" val="0"/>
</file>

<file path=xl/ctrlProps/ctrlProp180.xml><?xml version="1.0" encoding="utf-8"?>
<formControlPr xmlns="http://schemas.microsoft.com/office/spreadsheetml/2009/9/main" objectType="CheckBox" fmlaLink="$AE$3" lockText="1" noThreeD="1"/>
</file>

<file path=xl/ctrlProps/ctrlProp181.xml><?xml version="1.0" encoding="utf-8"?>
<formControlPr xmlns="http://schemas.microsoft.com/office/spreadsheetml/2009/9/main" objectType="CheckBox" fmlaLink="$AF$3" lockText="1" noThreeD="1"/>
</file>

<file path=xl/ctrlProps/ctrlProp182.xml><?xml version="1.0" encoding="utf-8"?>
<formControlPr xmlns="http://schemas.microsoft.com/office/spreadsheetml/2009/9/main" objectType="CheckBox" fmlaLink="$AK$3" lockText="1" noThreeD="1"/>
</file>

<file path=xl/ctrlProps/ctrlProp183.xml><?xml version="1.0" encoding="utf-8"?>
<formControlPr xmlns="http://schemas.microsoft.com/office/spreadsheetml/2009/9/main" objectType="CheckBox" fmlaLink="$AL$3" lockText="1" noThreeD="1"/>
</file>

<file path=xl/ctrlProps/ctrlProp184.xml><?xml version="1.0" encoding="utf-8"?>
<formControlPr xmlns="http://schemas.microsoft.com/office/spreadsheetml/2009/9/main" objectType="CheckBox" fmlaLink="$AM$3" lockText="1" noThreeD="1"/>
</file>

<file path=xl/ctrlProps/ctrlProp185.xml><?xml version="1.0" encoding="utf-8"?>
<formControlPr xmlns="http://schemas.microsoft.com/office/spreadsheetml/2009/9/main" objectType="CheckBox" fmlaLink="$P$3" lockText="1" noThreeD="1"/>
</file>

<file path=xl/ctrlProps/ctrlProp186.xml><?xml version="1.0" encoding="utf-8"?>
<formControlPr xmlns="http://schemas.microsoft.com/office/spreadsheetml/2009/9/main" objectType="CheckBox" fmlaLink="$Q$3" lockText="1" noThreeD="1"/>
</file>

<file path=xl/ctrlProps/ctrlProp187.xml><?xml version="1.0" encoding="utf-8"?>
<formControlPr xmlns="http://schemas.microsoft.com/office/spreadsheetml/2009/9/main" objectType="CheckBox" fmlaLink="$R$3" lockText="1" noThreeD="1"/>
</file>

<file path=xl/ctrlProps/ctrlProp188.xml><?xml version="1.0" encoding="utf-8"?>
<formControlPr xmlns="http://schemas.microsoft.com/office/spreadsheetml/2009/9/main" objectType="CheckBox" fmlaLink="$S$3"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Drop" dropLines="15" dropStyle="combo" dx="16" fmlaLink="'data joblist'!$C$64" fmlaRange="'  '!$AD$21:$AD$26" noThreeD="1" sel="0" val="0"/>
</file>

<file path=xl/ctrlProps/ctrlProp190.xml><?xml version="1.0" encoding="utf-8"?>
<formControlPr xmlns="http://schemas.microsoft.com/office/spreadsheetml/2009/9/main" objectType="CheckBox" fmlaLink="$U$3" lockText="1" noThreeD="1"/>
</file>

<file path=xl/ctrlProps/ctrlProp191.xml><?xml version="1.0" encoding="utf-8"?>
<formControlPr xmlns="http://schemas.microsoft.com/office/spreadsheetml/2009/9/main" objectType="CheckBox" fmlaLink="$V$3" lockText="1" noThreeD="1"/>
</file>

<file path=xl/ctrlProps/ctrlProp192.xml><?xml version="1.0" encoding="utf-8"?>
<formControlPr xmlns="http://schemas.microsoft.com/office/spreadsheetml/2009/9/main" objectType="CheckBox" fmlaLink="$AG$3" lockText="1" noThreeD="1"/>
</file>

<file path=xl/ctrlProps/ctrlProp193.xml><?xml version="1.0" encoding="utf-8"?>
<formControlPr xmlns="http://schemas.microsoft.com/office/spreadsheetml/2009/9/main" objectType="CheckBox" fmlaLink="$AH$3" lockText="1" noThreeD="1"/>
</file>

<file path=xl/ctrlProps/ctrlProp194.xml><?xml version="1.0" encoding="utf-8"?>
<formControlPr xmlns="http://schemas.microsoft.com/office/spreadsheetml/2009/9/main" objectType="CheckBox" fmlaLink="$AN$3" lockText="1" noThreeD="1"/>
</file>

<file path=xl/ctrlProps/ctrlProp195.xml><?xml version="1.0" encoding="utf-8"?>
<formControlPr xmlns="http://schemas.microsoft.com/office/spreadsheetml/2009/9/main" objectType="CheckBox" fmlaLink="$T$3" lockText="1" noThreeD="1"/>
</file>

<file path=xl/ctrlProps/ctrlProp196.xml><?xml version="1.0" encoding="utf-8"?>
<formControlPr xmlns="http://schemas.microsoft.com/office/spreadsheetml/2009/9/main" objectType="CheckBox" fmlaLink="$W$3" lockText="1" noThreeD="1"/>
</file>

<file path=xl/ctrlProps/ctrlProp197.xml><?xml version="1.0" encoding="utf-8"?>
<formControlPr xmlns="http://schemas.microsoft.com/office/spreadsheetml/2009/9/main" objectType="CheckBox" fmlaLink="$X$3" lockText="1" noThreeD="1"/>
</file>

<file path=xl/ctrlProps/ctrlProp198.xml><?xml version="1.0" encoding="utf-8"?>
<formControlPr xmlns="http://schemas.microsoft.com/office/spreadsheetml/2009/9/main" objectType="CheckBox" fmlaLink="$Y$3" lockText="1" noThreeD="1"/>
</file>

<file path=xl/ctrlProps/ctrlProp199.xml><?xml version="1.0" encoding="utf-8"?>
<formControlPr xmlns="http://schemas.microsoft.com/office/spreadsheetml/2009/9/main" objectType="CheckBox" fmlaLink="$Z$3" lockText="1" noThreeD="1"/>
</file>

<file path=xl/ctrlProps/ctrlProp2.xml><?xml version="1.0" encoding="utf-8"?>
<formControlPr xmlns="http://schemas.microsoft.com/office/spreadsheetml/2009/9/main" objectType="Drop" dropLines="15" dropStyle="combo" dx="16" fmlaLink="'data joblist'!$C$7" fmlaRange="'  '!$AA$21:$AA$38" noThreeD="1" sel="0" val="0"/>
</file>

<file path=xl/ctrlProps/ctrlProp20.xml><?xml version="1.0" encoding="utf-8"?>
<formControlPr xmlns="http://schemas.microsoft.com/office/spreadsheetml/2009/9/main" objectType="Drop" dropLines="15" dropStyle="combo" dx="16" fmlaLink="'data joblist'!$C$65" fmlaRange="'  '!$AE$21:$AE$26" noThreeD="1" sel="0" val="0"/>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fmlaLink="$AB$3" lockText="1" noThreeD="1"/>
</file>

<file path=xl/ctrlProps/ctrlProp202.xml><?xml version="1.0" encoding="utf-8"?>
<formControlPr xmlns="http://schemas.microsoft.com/office/spreadsheetml/2009/9/main" objectType="CheckBox" fmlaLink="$AI$3" lockText="1" noThreeD="1"/>
</file>

<file path=xl/ctrlProps/ctrlProp203.xml><?xml version="1.0" encoding="utf-8"?>
<formControlPr xmlns="http://schemas.microsoft.com/office/spreadsheetml/2009/9/main" objectType="CheckBox" fmlaLink="$AJ$3" lockText="1" noThreeD="1"/>
</file>

<file path=xl/ctrlProps/ctrlProp204.xml><?xml version="1.0" encoding="utf-8"?>
<formControlPr xmlns="http://schemas.microsoft.com/office/spreadsheetml/2009/9/main" objectType="CheckBox" fmlaLink="$AA$3" lockText="1" noThreeD="1"/>
</file>

<file path=xl/ctrlProps/ctrlProp205.xml><?xml version="1.0" encoding="utf-8"?>
<formControlPr xmlns="http://schemas.microsoft.com/office/spreadsheetml/2009/9/main" objectType="CheckBox" fmlaLink="$AP$3" lockText="1" noThreeD="1"/>
</file>

<file path=xl/ctrlProps/ctrlProp206.xml><?xml version="1.0" encoding="utf-8"?>
<formControlPr xmlns="http://schemas.microsoft.com/office/spreadsheetml/2009/9/main" objectType="CheckBox" fmlaLink="$AO$3" lockText="1" noThreeD="1"/>
</file>

<file path=xl/ctrlProps/ctrlProp207.xml><?xml version="1.0" encoding="utf-8"?>
<formControlPr xmlns="http://schemas.microsoft.com/office/spreadsheetml/2009/9/main" objectType="CheckBox" fmlaLink="$AC$3" lockText="1" noThreeD="1"/>
</file>

<file path=xl/ctrlProps/ctrlProp208.xml><?xml version="1.0" encoding="utf-8"?>
<formControlPr xmlns="http://schemas.microsoft.com/office/spreadsheetml/2009/9/main" objectType="CheckBox" fmlaLink="$I$22" lockText="1" noThreeD="1"/>
</file>

<file path=xl/ctrlProps/ctrlProp209.xml><?xml version="1.0" encoding="utf-8"?>
<formControlPr xmlns="http://schemas.microsoft.com/office/spreadsheetml/2009/9/main" objectType="CheckBox" fmlaLink="$J$22" lockText="1" noThreeD="1"/>
</file>

<file path=xl/ctrlProps/ctrlProp21.xml><?xml version="1.0" encoding="utf-8"?>
<formControlPr xmlns="http://schemas.microsoft.com/office/spreadsheetml/2009/9/main" objectType="Drop" dropLines="3" dropStyle="combo" dx="16" fmlaLink="'data joblist'!$C$48" fmlaRange="'  '!$Z$21:$Z$23" noThreeD="1" sel="0" val="0"/>
</file>

<file path=xl/ctrlProps/ctrlProp210.xml><?xml version="1.0" encoding="utf-8"?>
<formControlPr xmlns="http://schemas.microsoft.com/office/spreadsheetml/2009/9/main" objectType="CheckBox" fmlaLink="$K$22" lockText="1" noThreeD="1"/>
</file>

<file path=xl/ctrlProps/ctrlProp211.xml><?xml version="1.0" encoding="utf-8"?>
<formControlPr xmlns="http://schemas.microsoft.com/office/spreadsheetml/2009/9/main" objectType="CheckBox" fmlaLink="$L$22" lockText="1" noThreeD="1"/>
</file>

<file path=xl/ctrlProps/ctrlProp212.xml><?xml version="1.0" encoding="utf-8"?>
<formControlPr xmlns="http://schemas.microsoft.com/office/spreadsheetml/2009/9/main" objectType="CheckBox" fmlaLink="$M$22" lockText="1" noThreeD="1"/>
</file>

<file path=xl/ctrlProps/ctrlProp213.xml><?xml version="1.0" encoding="utf-8"?>
<formControlPr xmlns="http://schemas.microsoft.com/office/spreadsheetml/2009/9/main" objectType="CheckBox" fmlaLink="$N$22" lockText="1" noThreeD="1"/>
</file>

<file path=xl/ctrlProps/ctrlProp214.xml><?xml version="1.0" encoding="utf-8"?>
<formControlPr xmlns="http://schemas.microsoft.com/office/spreadsheetml/2009/9/main" objectType="CheckBox" fmlaLink="$O$22" lockText="1" noThreeD="1"/>
</file>

<file path=xl/ctrlProps/ctrlProp215.xml><?xml version="1.0" encoding="utf-8"?>
<formControlPr xmlns="http://schemas.microsoft.com/office/spreadsheetml/2009/9/main" objectType="CheckBox" fmlaLink="$AD$22" lockText="1" noThreeD="1"/>
</file>

<file path=xl/ctrlProps/ctrlProp216.xml><?xml version="1.0" encoding="utf-8"?>
<formControlPr xmlns="http://schemas.microsoft.com/office/spreadsheetml/2009/9/main" objectType="CheckBox" fmlaLink="$AE$22" lockText="1" noThreeD="1"/>
</file>

<file path=xl/ctrlProps/ctrlProp217.xml><?xml version="1.0" encoding="utf-8"?>
<formControlPr xmlns="http://schemas.microsoft.com/office/spreadsheetml/2009/9/main" objectType="CheckBox" fmlaLink="$AF$22" lockText="1" noThreeD="1"/>
</file>

<file path=xl/ctrlProps/ctrlProp218.xml><?xml version="1.0" encoding="utf-8"?>
<formControlPr xmlns="http://schemas.microsoft.com/office/spreadsheetml/2009/9/main" objectType="CheckBox" fmlaLink="$AK$22" lockText="1" noThreeD="1"/>
</file>

<file path=xl/ctrlProps/ctrlProp219.xml><?xml version="1.0" encoding="utf-8"?>
<formControlPr xmlns="http://schemas.microsoft.com/office/spreadsheetml/2009/9/main" objectType="CheckBox" fmlaLink="$AL$22" lockText="1" noThreeD="1"/>
</file>

<file path=xl/ctrlProps/ctrlProp22.xml><?xml version="1.0" encoding="utf-8"?>
<formControlPr xmlns="http://schemas.microsoft.com/office/spreadsheetml/2009/9/main" objectType="Drop" dropLines="10" dropStyle="combo" dx="16" fmlaLink="'data joblist'!$C$68" fmlaRange="'  '!$Y$21:$Y$30" noThreeD="1" sel="0" val="0"/>
</file>

<file path=xl/ctrlProps/ctrlProp220.xml><?xml version="1.0" encoding="utf-8"?>
<formControlPr xmlns="http://schemas.microsoft.com/office/spreadsheetml/2009/9/main" objectType="CheckBox" fmlaLink="$AM$22" lockText="1" noThreeD="1"/>
</file>

<file path=xl/ctrlProps/ctrlProp221.xml><?xml version="1.0" encoding="utf-8"?>
<formControlPr xmlns="http://schemas.microsoft.com/office/spreadsheetml/2009/9/main" objectType="CheckBox" fmlaLink="$P$22" lockText="1" noThreeD="1"/>
</file>

<file path=xl/ctrlProps/ctrlProp222.xml><?xml version="1.0" encoding="utf-8"?>
<formControlPr xmlns="http://schemas.microsoft.com/office/spreadsheetml/2009/9/main" objectType="CheckBox" fmlaLink="$Q$22" lockText="1" noThreeD="1"/>
</file>

<file path=xl/ctrlProps/ctrlProp223.xml><?xml version="1.0" encoding="utf-8"?>
<formControlPr xmlns="http://schemas.microsoft.com/office/spreadsheetml/2009/9/main" objectType="CheckBox" fmlaLink="$R$22" lockText="1" noThreeD="1"/>
</file>

<file path=xl/ctrlProps/ctrlProp224.xml><?xml version="1.0" encoding="utf-8"?>
<formControlPr xmlns="http://schemas.microsoft.com/office/spreadsheetml/2009/9/main" objectType="CheckBox" fmlaLink="$S$22"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fmlaLink="$U$22" lockText="1" noThreeD="1"/>
</file>

<file path=xl/ctrlProps/ctrlProp227.xml><?xml version="1.0" encoding="utf-8"?>
<formControlPr xmlns="http://schemas.microsoft.com/office/spreadsheetml/2009/9/main" objectType="CheckBox" fmlaLink="$V$22" lockText="1" noThreeD="1"/>
</file>

<file path=xl/ctrlProps/ctrlProp228.xml><?xml version="1.0" encoding="utf-8"?>
<formControlPr xmlns="http://schemas.microsoft.com/office/spreadsheetml/2009/9/main" objectType="CheckBox" fmlaLink="$AG$22" lockText="1" noThreeD="1"/>
</file>

<file path=xl/ctrlProps/ctrlProp229.xml><?xml version="1.0" encoding="utf-8"?>
<formControlPr xmlns="http://schemas.microsoft.com/office/spreadsheetml/2009/9/main" objectType="CheckBox" fmlaLink="$AH$22" lockText="1" noThreeD="1"/>
</file>

<file path=xl/ctrlProps/ctrlProp23.xml><?xml version="1.0" encoding="utf-8"?>
<formControlPr xmlns="http://schemas.microsoft.com/office/spreadsheetml/2009/9/main" objectType="Drop" dropLines="15" dropStyle="combo" dx="16" fmlaLink="'data joblist'!$C$70" fmlaRange="'  '!$AA$21:$AA$38" noThreeD="1" sel="0" val="0"/>
</file>

<file path=xl/ctrlProps/ctrlProp230.xml><?xml version="1.0" encoding="utf-8"?>
<formControlPr xmlns="http://schemas.microsoft.com/office/spreadsheetml/2009/9/main" objectType="CheckBox" fmlaLink="$AN$22" lockText="1" noThreeD="1"/>
</file>

<file path=xl/ctrlProps/ctrlProp231.xml><?xml version="1.0" encoding="utf-8"?>
<formControlPr xmlns="http://schemas.microsoft.com/office/spreadsheetml/2009/9/main" objectType="CheckBox" fmlaLink="$T$22" lockText="1" noThreeD="1"/>
</file>

<file path=xl/ctrlProps/ctrlProp232.xml><?xml version="1.0" encoding="utf-8"?>
<formControlPr xmlns="http://schemas.microsoft.com/office/spreadsheetml/2009/9/main" objectType="CheckBox" fmlaLink="$W$22" lockText="1" noThreeD="1"/>
</file>

<file path=xl/ctrlProps/ctrlProp233.xml><?xml version="1.0" encoding="utf-8"?>
<formControlPr xmlns="http://schemas.microsoft.com/office/spreadsheetml/2009/9/main" objectType="CheckBox" fmlaLink="$X$22" lockText="1" noThreeD="1"/>
</file>

<file path=xl/ctrlProps/ctrlProp234.xml><?xml version="1.0" encoding="utf-8"?>
<formControlPr xmlns="http://schemas.microsoft.com/office/spreadsheetml/2009/9/main" objectType="CheckBox" fmlaLink="$Y$22" lockText="1" noThreeD="1"/>
</file>

<file path=xl/ctrlProps/ctrlProp235.xml><?xml version="1.0" encoding="utf-8"?>
<formControlPr xmlns="http://schemas.microsoft.com/office/spreadsheetml/2009/9/main" objectType="CheckBox" fmlaLink="$Z$22"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fmlaLink="$AB$22" lockText="1" noThreeD="1"/>
</file>

<file path=xl/ctrlProps/ctrlProp238.xml><?xml version="1.0" encoding="utf-8"?>
<formControlPr xmlns="http://schemas.microsoft.com/office/spreadsheetml/2009/9/main" objectType="CheckBox" fmlaLink="$AI$22" lockText="1" noThreeD="1"/>
</file>

<file path=xl/ctrlProps/ctrlProp239.xml><?xml version="1.0" encoding="utf-8"?>
<formControlPr xmlns="http://schemas.microsoft.com/office/spreadsheetml/2009/9/main" objectType="CheckBox" fmlaLink="$AJ$22" lockText="1" noThreeD="1"/>
</file>

<file path=xl/ctrlProps/ctrlProp24.xml><?xml version="1.0" encoding="utf-8"?>
<formControlPr xmlns="http://schemas.microsoft.com/office/spreadsheetml/2009/9/main" objectType="Drop" dropLines="20" dropStyle="combo" dx="16" fmlaLink="'data joblist'!$C$71" fmlaRange="'  '!$AF$96:$AF$115" noThreeD="1" sel="0" val="0"/>
</file>

<file path=xl/ctrlProps/ctrlProp240.xml><?xml version="1.0" encoding="utf-8"?>
<formControlPr xmlns="http://schemas.microsoft.com/office/spreadsheetml/2009/9/main" objectType="CheckBox" fmlaLink="$AA$22" lockText="1" noThreeD="1"/>
</file>

<file path=xl/ctrlProps/ctrlProp241.xml><?xml version="1.0" encoding="utf-8"?>
<formControlPr xmlns="http://schemas.microsoft.com/office/spreadsheetml/2009/9/main" objectType="CheckBox" fmlaLink="$AP$22" lockText="1" noThreeD="1"/>
</file>

<file path=xl/ctrlProps/ctrlProp242.xml><?xml version="1.0" encoding="utf-8"?>
<formControlPr xmlns="http://schemas.microsoft.com/office/spreadsheetml/2009/9/main" objectType="CheckBox" fmlaLink="$AO$22" lockText="1" noThreeD="1"/>
</file>

<file path=xl/ctrlProps/ctrlProp243.xml><?xml version="1.0" encoding="utf-8"?>
<formControlPr xmlns="http://schemas.microsoft.com/office/spreadsheetml/2009/9/main" objectType="CheckBox" fmlaLink="$AC$22" lockText="1" noThreeD="1"/>
</file>

<file path=xl/ctrlProps/ctrlProp244.xml><?xml version="1.0" encoding="utf-8"?>
<formControlPr xmlns="http://schemas.microsoft.com/office/spreadsheetml/2009/9/main" objectType="CheckBox" fmlaLink="$I$42" lockText="1" noThreeD="1"/>
</file>

<file path=xl/ctrlProps/ctrlProp245.xml><?xml version="1.0" encoding="utf-8"?>
<formControlPr xmlns="http://schemas.microsoft.com/office/spreadsheetml/2009/9/main" objectType="CheckBox" fmlaLink="$J$42" lockText="1" noThreeD="1"/>
</file>

<file path=xl/ctrlProps/ctrlProp246.xml><?xml version="1.0" encoding="utf-8"?>
<formControlPr xmlns="http://schemas.microsoft.com/office/spreadsheetml/2009/9/main" objectType="CheckBox" fmlaLink="$K$42" lockText="1" noThreeD="1"/>
</file>

<file path=xl/ctrlProps/ctrlProp247.xml><?xml version="1.0" encoding="utf-8"?>
<formControlPr xmlns="http://schemas.microsoft.com/office/spreadsheetml/2009/9/main" objectType="CheckBox" fmlaLink="$L$42" lockText="1" noThreeD="1"/>
</file>

<file path=xl/ctrlProps/ctrlProp248.xml><?xml version="1.0" encoding="utf-8"?>
<formControlPr xmlns="http://schemas.microsoft.com/office/spreadsheetml/2009/9/main" objectType="CheckBox" fmlaLink="$M$42" lockText="1" noThreeD="1"/>
</file>

<file path=xl/ctrlProps/ctrlProp249.xml><?xml version="1.0" encoding="utf-8"?>
<formControlPr xmlns="http://schemas.microsoft.com/office/spreadsheetml/2009/9/main" objectType="CheckBox" fmlaLink="$N$42" lockText="1" noThreeD="1"/>
</file>

<file path=xl/ctrlProps/ctrlProp25.xml><?xml version="1.0" encoding="utf-8"?>
<formControlPr xmlns="http://schemas.microsoft.com/office/spreadsheetml/2009/9/main" objectType="Drop" dropLines="21" dropStyle="combo" dx="16" fmlaLink="'data joblist'!$C$84" fmlaRange="'  '!$AC$21:$AC$41" noThreeD="1" sel="0" val="0"/>
</file>

<file path=xl/ctrlProps/ctrlProp250.xml><?xml version="1.0" encoding="utf-8"?>
<formControlPr xmlns="http://schemas.microsoft.com/office/spreadsheetml/2009/9/main" objectType="CheckBox" fmlaLink="$O$42" lockText="1" noThreeD="1"/>
</file>

<file path=xl/ctrlProps/ctrlProp251.xml><?xml version="1.0" encoding="utf-8"?>
<formControlPr xmlns="http://schemas.microsoft.com/office/spreadsheetml/2009/9/main" objectType="CheckBox" fmlaLink="$AD$42" lockText="1" noThreeD="1"/>
</file>

<file path=xl/ctrlProps/ctrlProp252.xml><?xml version="1.0" encoding="utf-8"?>
<formControlPr xmlns="http://schemas.microsoft.com/office/spreadsheetml/2009/9/main" objectType="CheckBox" fmlaLink="$AE$42" lockText="1" noThreeD="1"/>
</file>

<file path=xl/ctrlProps/ctrlProp253.xml><?xml version="1.0" encoding="utf-8"?>
<formControlPr xmlns="http://schemas.microsoft.com/office/spreadsheetml/2009/9/main" objectType="CheckBox" fmlaLink="$AF$42" lockText="1" noThreeD="1"/>
</file>

<file path=xl/ctrlProps/ctrlProp254.xml><?xml version="1.0" encoding="utf-8"?>
<formControlPr xmlns="http://schemas.microsoft.com/office/spreadsheetml/2009/9/main" objectType="CheckBox" fmlaLink="$AK$42" lockText="1" noThreeD="1"/>
</file>

<file path=xl/ctrlProps/ctrlProp255.xml><?xml version="1.0" encoding="utf-8"?>
<formControlPr xmlns="http://schemas.microsoft.com/office/spreadsheetml/2009/9/main" objectType="CheckBox" fmlaLink="$AL$42" lockText="1" noThreeD="1"/>
</file>

<file path=xl/ctrlProps/ctrlProp256.xml><?xml version="1.0" encoding="utf-8"?>
<formControlPr xmlns="http://schemas.microsoft.com/office/spreadsheetml/2009/9/main" objectType="CheckBox" fmlaLink="$AM$42" lockText="1" noThreeD="1"/>
</file>

<file path=xl/ctrlProps/ctrlProp257.xml><?xml version="1.0" encoding="utf-8"?>
<formControlPr xmlns="http://schemas.microsoft.com/office/spreadsheetml/2009/9/main" objectType="CheckBox" fmlaLink="$P$42" lockText="1" noThreeD="1"/>
</file>

<file path=xl/ctrlProps/ctrlProp258.xml><?xml version="1.0" encoding="utf-8"?>
<formControlPr xmlns="http://schemas.microsoft.com/office/spreadsheetml/2009/9/main" objectType="CheckBox" fmlaLink="$Q$42" lockText="1" noThreeD="1"/>
</file>

<file path=xl/ctrlProps/ctrlProp259.xml><?xml version="1.0" encoding="utf-8"?>
<formControlPr xmlns="http://schemas.microsoft.com/office/spreadsheetml/2009/9/main" objectType="CheckBox" fmlaLink="$R$42" lockText="1" noThreeD="1"/>
</file>

<file path=xl/ctrlProps/ctrlProp26.xml><?xml version="1.0" encoding="utf-8"?>
<formControlPr xmlns="http://schemas.microsoft.com/office/spreadsheetml/2009/9/main" objectType="Drop" dropLines="15" dropStyle="combo" dx="16" fmlaLink="'data joblist'!$C$85" fmlaRange="'  '!$AD$21:$AD$26" noThreeD="1" sel="0" val="0"/>
</file>

<file path=xl/ctrlProps/ctrlProp260.xml><?xml version="1.0" encoding="utf-8"?>
<formControlPr xmlns="http://schemas.microsoft.com/office/spreadsheetml/2009/9/main" objectType="CheckBox" fmlaLink="$S$42"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fmlaLink="$U$42" lockText="1" noThreeD="1"/>
</file>

<file path=xl/ctrlProps/ctrlProp263.xml><?xml version="1.0" encoding="utf-8"?>
<formControlPr xmlns="http://schemas.microsoft.com/office/spreadsheetml/2009/9/main" objectType="CheckBox" fmlaLink="$V$42" lockText="1" noThreeD="1"/>
</file>

<file path=xl/ctrlProps/ctrlProp264.xml><?xml version="1.0" encoding="utf-8"?>
<formControlPr xmlns="http://schemas.microsoft.com/office/spreadsheetml/2009/9/main" objectType="CheckBox" fmlaLink="$AG$42" lockText="1" noThreeD="1"/>
</file>

<file path=xl/ctrlProps/ctrlProp265.xml><?xml version="1.0" encoding="utf-8"?>
<formControlPr xmlns="http://schemas.microsoft.com/office/spreadsheetml/2009/9/main" objectType="CheckBox" fmlaLink="$AH$42" lockText="1" noThreeD="1"/>
</file>

<file path=xl/ctrlProps/ctrlProp266.xml><?xml version="1.0" encoding="utf-8"?>
<formControlPr xmlns="http://schemas.microsoft.com/office/spreadsheetml/2009/9/main" objectType="CheckBox" fmlaLink="$AN$42" lockText="1" noThreeD="1"/>
</file>

<file path=xl/ctrlProps/ctrlProp267.xml><?xml version="1.0" encoding="utf-8"?>
<formControlPr xmlns="http://schemas.microsoft.com/office/spreadsheetml/2009/9/main" objectType="CheckBox" fmlaLink="$T$42" lockText="1" noThreeD="1"/>
</file>

<file path=xl/ctrlProps/ctrlProp268.xml><?xml version="1.0" encoding="utf-8"?>
<formControlPr xmlns="http://schemas.microsoft.com/office/spreadsheetml/2009/9/main" objectType="CheckBox" fmlaLink="$W$42" lockText="1" noThreeD="1"/>
</file>

<file path=xl/ctrlProps/ctrlProp269.xml><?xml version="1.0" encoding="utf-8"?>
<formControlPr xmlns="http://schemas.microsoft.com/office/spreadsheetml/2009/9/main" objectType="CheckBox" fmlaLink="$X$42" lockText="1" noThreeD="1"/>
</file>

<file path=xl/ctrlProps/ctrlProp27.xml><?xml version="1.0" encoding="utf-8"?>
<formControlPr xmlns="http://schemas.microsoft.com/office/spreadsheetml/2009/9/main" objectType="Drop" dropLines="15" dropStyle="combo" dx="16" fmlaLink="'data joblist'!$C$86" fmlaRange="'  '!$AE$21:$AE$26" noThreeD="1" sel="0" val="0"/>
</file>

<file path=xl/ctrlProps/ctrlProp270.xml><?xml version="1.0" encoding="utf-8"?>
<formControlPr xmlns="http://schemas.microsoft.com/office/spreadsheetml/2009/9/main" objectType="CheckBox" fmlaLink="$Y$42" lockText="1" noThreeD="1"/>
</file>

<file path=xl/ctrlProps/ctrlProp271.xml><?xml version="1.0" encoding="utf-8"?>
<formControlPr xmlns="http://schemas.microsoft.com/office/spreadsheetml/2009/9/main" objectType="CheckBox" fmlaLink="$Z$42"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fmlaLink="$AB$42" lockText="1" noThreeD="1"/>
</file>

<file path=xl/ctrlProps/ctrlProp274.xml><?xml version="1.0" encoding="utf-8"?>
<formControlPr xmlns="http://schemas.microsoft.com/office/spreadsheetml/2009/9/main" objectType="CheckBox" fmlaLink="$AI$42" lockText="1" noThreeD="1"/>
</file>

<file path=xl/ctrlProps/ctrlProp275.xml><?xml version="1.0" encoding="utf-8"?>
<formControlPr xmlns="http://schemas.microsoft.com/office/spreadsheetml/2009/9/main" objectType="CheckBox" fmlaLink="$AJ$42" lockText="1" noThreeD="1"/>
</file>

<file path=xl/ctrlProps/ctrlProp276.xml><?xml version="1.0" encoding="utf-8"?>
<formControlPr xmlns="http://schemas.microsoft.com/office/spreadsheetml/2009/9/main" objectType="CheckBox" fmlaLink="$AA$42" lockText="1" noThreeD="1"/>
</file>

<file path=xl/ctrlProps/ctrlProp277.xml><?xml version="1.0" encoding="utf-8"?>
<formControlPr xmlns="http://schemas.microsoft.com/office/spreadsheetml/2009/9/main" objectType="CheckBox" fmlaLink="$AP$42" lockText="1" noThreeD="1"/>
</file>

<file path=xl/ctrlProps/ctrlProp278.xml><?xml version="1.0" encoding="utf-8"?>
<formControlPr xmlns="http://schemas.microsoft.com/office/spreadsheetml/2009/9/main" objectType="CheckBox" fmlaLink="$AO$42" lockText="1" noThreeD="1"/>
</file>

<file path=xl/ctrlProps/ctrlProp279.xml><?xml version="1.0" encoding="utf-8"?>
<formControlPr xmlns="http://schemas.microsoft.com/office/spreadsheetml/2009/9/main" objectType="CheckBox" fmlaLink="$AC$42" lockText="1" noThreeD="1"/>
</file>

<file path=xl/ctrlProps/ctrlProp28.xml><?xml version="1.0" encoding="utf-8"?>
<formControlPr xmlns="http://schemas.microsoft.com/office/spreadsheetml/2009/9/main" objectType="Drop" dropLines="3" dropStyle="combo" dx="16" fmlaLink="'data joblist'!$C$69" fmlaRange="'  '!$Z$21:$Z$23" noThreeD="1" sel="0" val="0"/>
</file>

<file path=xl/ctrlProps/ctrlProp280.xml><?xml version="1.0" encoding="utf-8"?>
<formControlPr xmlns="http://schemas.microsoft.com/office/spreadsheetml/2009/9/main" objectType="CheckBox" fmlaLink="$I$62" lockText="1" noThreeD="1"/>
</file>

<file path=xl/ctrlProps/ctrlProp281.xml><?xml version="1.0" encoding="utf-8"?>
<formControlPr xmlns="http://schemas.microsoft.com/office/spreadsheetml/2009/9/main" objectType="CheckBox" fmlaLink="$J$62" lockText="1" noThreeD="1"/>
</file>

<file path=xl/ctrlProps/ctrlProp282.xml><?xml version="1.0" encoding="utf-8"?>
<formControlPr xmlns="http://schemas.microsoft.com/office/spreadsheetml/2009/9/main" objectType="CheckBox" fmlaLink="$K$62" lockText="1" noThreeD="1"/>
</file>

<file path=xl/ctrlProps/ctrlProp283.xml><?xml version="1.0" encoding="utf-8"?>
<formControlPr xmlns="http://schemas.microsoft.com/office/spreadsheetml/2009/9/main" objectType="CheckBox" fmlaLink="$L$62" lockText="1" noThreeD="1"/>
</file>

<file path=xl/ctrlProps/ctrlProp284.xml><?xml version="1.0" encoding="utf-8"?>
<formControlPr xmlns="http://schemas.microsoft.com/office/spreadsheetml/2009/9/main" objectType="CheckBox" fmlaLink="$M$62" lockText="1" noThreeD="1"/>
</file>

<file path=xl/ctrlProps/ctrlProp285.xml><?xml version="1.0" encoding="utf-8"?>
<formControlPr xmlns="http://schemas.microsoft.com/office/spreadsheetml/2009/9/main" objectType="CheckBox" fmlaLink="$N$62" lockText="1" noThreeD="1"/>
</file>

<file path=xl/ctrlProps/ctrlProp286.xml><?xml version="1.0" encoding="utf-8"?>
<formControlPr xmlns="http://schemas.microsoft.com/office/spreadsheetml/2009/9/main" objectType="CheckBox" fmlaLink="$O$62" lockText="1" noThreeD="1"/>
</file>

<file path=xl/ctrlProps/ctrlProp287.xml><?xml version="1.0" encoding="utf-8"?>
<formControlPr xmlns="http://schemas.microsoft.com/office/spreadsheetml/2009/9/main" objectType="CheckBox" fmlaLink="$AD$62" lockText="1" noThreeD="1"/>
</file>

<file path=xl/ctrlProps/ctrlProp288.xml><?xml version="1.0" encoding="utf-8"?>
<formControlPr xmlns="http://schemas.microsoft.com/office/spreadsheetml/2009/9/main" objectType="CheckBox" fmlaLink="$AE$62" lockText="1" noThreeD="1"/>
</file>

<file path=xl/ctrlProps/ctrlProp289.xml><?xml version="1.0" encoding="utf-8"?>
<formControlPr xmlns="http://schemas.microsoft.com/office/spreadsheetml/2009/9/main" objectType="CheckBox" fmlaLink="$AF$62" lockText="1" noThreeD="1"/>
</file>

<file path=xl/ctrlProps/ctrlProp29.xml><?xml version="1.0" encoding="utf-8"?>
<formControlPr xmlns="http://schemas.microsoft.com/office/spreadsheetml/2009/9/main" objectType="Drop" dropLines="10" dropStyle="combo" dx="16" fmlaLink="'data joblist'!$C$89" fmlaRange="'  '!$Y$21:$Y$30" noThreeD="1" sel="0" val="0"/>
</file>

<file path=xl/ctrlProps/ctrlProp290.xml><?xml version="1.0" encoding="utf-8"?>
<formControlPr xmlns="http://schemas.microsoft.com/office/spreadsheetml/2009/9/main" objectType="CheckBox" fmlaLink="$AK$62" lockText="1" noThreeD="1"/>
</file>

<file path=xl/ctrlProps/ctrlProp291.xml><?xml version="1.0" encoding="utf-8"?>
<formControlPr xmlns="http://schemas.microsoft.com/office/spreadsheetml/2009/9/main" objectType="CheckBox" fmlaLink="$AL$62" lockText="1" noThreeD="1"/>
</file>

<file path=xl/ctrlProps/ctrlProp292.xml><?xml version="1.0" encoding="utf-8"?>
<formControlPr xmlns="http://schemas.microsoft.com/office/spreadsheetml/2009/9/main" objectType="CheckBox" fmlaLink="$AM$62" lockText="1" noThreeD="1"/>
</file>

<file path=xl/ctrlProps/ctrlProp293.xml><?xml version="1.0" encoding="utf-8"?>
<formControlPr xmlns="http://schemas.microsoft.com/office/spreadsheetml/2009/9/main" objectType="CheckBox" fmlaLink="$P$62" lockText="1" noThreeD="1"/>
</file>

<file path=xl/ctrlProps/ctrlProp294.xml><?xml version="1.0" encoding="utf-8"?>
<formControlPr xmlns="http://schemas.microsoft.com/office/spreadsheetml/2009/9/main" objectType="CheckBox" fmlaLink="$Q$62" lockText="1" noThreeD="1"/>
</file>

<file path=xl/ctrlProps/ctrlProp295.xml><?xml version="1.0" encoding="utf-8"?>
<formControlPr xmlns="http://schemas.microsoft.com/office/spreadsheetml/2009/9/main" objectType="CheckBox" fmlaLink="$R$62" lockText="1" noThreeD="1"/>
</file>

<file path=xl/ctrlProps/ctrlProp296.xml><?xml version="1.0" encoding="utf-8"?>
<formControlPr xmlns="http://schemas.microsoft.com/office/spreadsheetml/2009/9/main" objectType="CheckBox" fmlaLink="$S$62"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fmlaLink="$U$62" lockText="1" noThreeD="1"/>
</file>

<file path=xl/ctrlProps/ctrlProp299.xml><?xml version="1.0" encoding="utf-8"?>
<formControlPr xmlns="http://schemas.microsoft.com/office/spreadsheetml/2009/9/main" objectType="CheckBox" fmlaLink="$V$62" lockText="1" noThreeD="1"/>
</file>

<file path=xl/ctrlProps/ctrlProp3.xml><?xml version="1.0" encoding="utf-8"?>
<formControlPr xmlns="http://schemas.microsoft.com/office/spreadsheetml/2009/9/main" objectType="Drop" dropLines="20" dropStyle="combo" dx="16" fmlaLink="'data joblist'!$C$8" fmlaRange="'  '!$AF$22:$AF$42" noThreeD="1" sel="0" val="0"/>
</file>

<file path=xl/ctrlProps/ctrlProp30.xml><?xml version="1.0" encoding="utf-8"?>
<formControlPr xmlns="http://schemas.microsoft.com/office/spreadsheetml/2009/9/main" objectType="Drop" dropLines="15" dropStyle="combo" dx="16" fmlaLink="'data joblist'!$C$91" fmlaRange="'  '!$AA$21:$AA$38" noThreeD="1" sel="0" val="0"/>
</file>

<file path=xl/ctrlProps/ctrlProp300.xml><?xml version="1.0" encoding="utf-8"?>
<formControlPr xmlns="http://schemas.microsoft.com/office/spreadsheetml/2009/9/main" objectType="CheckBox" fmlaLink="$AG$62" lockText="1" noThreeD="1"/>
</file>

<file path=xl/ctrlProps/ctrlProp301.xml><?xml version="1.0" encoding="utf-8"?>
<formControlPr xmlns="http://schemas.microsoft.com/office/spreadsheetml/2009/9/main" objectType="CheckBox" fmlaLink="$AH$62" lockText="1" noThreeD="1"/>
</file>

<file path=xl/ctrlProps/ctrlProp302.xml><?xml version="1.0" encoding="utf-8"?>
<formControlPr xmlns="http://schemas.microsoft.com/office/spreadsheetml/2009/9/main" objectType="CheckBox" fmlaLink="$AN$62" lockText="1" noThreeD="1"/>
</file>

<file path=xl/ctrlProps/ctrlProp303.xml><?xml version="1.0" encoding="utf-8"?>
<formControlPr xmlns="http://schemas.microsoft.com/office/spreadsheetml/2009/9/main" objectType="CheckBox" fmlaLink="$T$62" lockText="1" noThreeD="1"/>
</file>

<file path=xl/ctrlProps/ctrlProp304.xml><?xml version="1.0" encoding="utf-8"?>
<formControlPr xmlns="http://schemas.microsoft.com/office/spreadsheetml/2009/9/main" objectType="CheckBox" fmlaLink="$W$62" lockText="1" noThreeD="1"/>
</file>

<file path=xl/ctrlProps/ctrlProp305.xml><?xml version="1.0" encoding="utf-8"?>
<formControlPr xmlns="http://schemas.microsoft.com/office/spreadsheetml/2009/9/main" objectType="CheckBox" fmlaLink="$X$62" lockText="1" noThreeD="1"/>
</file>

<file path=xl/ctrlProps/ctrlProp306.xml><?xml version="1.0" encoding="utf-8"?>
<formControlPr xmlns="http://schemas.microsoft.com/office/spreadsheetml/2009/9/main" objectType="CheckBox" fmlaLink="$Y$62" lockText="1" noThreeD="1"/>
</file>

<file path=xl/ctrlProps/ctrlProp307.xml><?xml version="1.0" encoding="utf-8"?>
<formControlPr xmlns="http://schemas.microsoft.com/office/spreadsheetml/2009/9/main" objectType="CheckBox" fmlaLink="$Z$62"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fmlaLink="$AB$62" lockText="1" noThreeD="1"/>
</file>

<file path=xl/ctrlProps/ctrlProp31.xml><?xml version="1.0" encoding="utf-8"?>
<formControlPr xmlns="http://schemas.microsoft.com/office/spreadsheetml/2009/9/main" objectType="Drop" dropLines="20" dropStyle="combo" dx="16" fmlaLink="'data joblist'!$C$92" fmlaRange="'  '!$AF$122:$AF$140" noThreeD="1" sel="0" val="0"/>
</file>

<file path=xl/ctrlProps/ctrlProp310.xml><?xml version="1.0" encoding="utf-8"?>
<formControlPr xmlns="http://schemas.microsoft.com/office/spreadsheetml/2009/9/main" objectType="CheckBox" fmlaLink="$AI$62" lockText="1" noThreeD="1"/>
</file>

<file path=xl/ctrlProps/ctrlProp311.xml><?xml version="1.0" encoding="utf-8"?>
<formControlPr xmlns="http://schemas.microsoft.com/office/spreadsheetml/2009/9/main" objectType="CheckBox" fmlaLink="$AJ$62" lockText="1" noThreeD="1"/>
</file>

<file path=xl/ctrlProps/ctrlProp312.xml><?xml version="1.0" encoding="utf-8"?>
<formControlPr xmlns="http://schemas.microsoft.com/office/spreadsheetml/2009/9/main" objectType="CheckBox" fmlaLink="$AA$62" lockText="1" noThreeD="1"/>
</file>

<file path=xl/ctrlProps/ctrlProp313.xml><?xml version="1.0" encoding="utf-8"?>
<formControlPr xmlns="http://schemas.microsoft.com/office/spreadsheetml/2009/9/main" objectType="CheckBox" fmlaLink="$AP$62" lockText="1" noThreeD="1"/>
</file>

<file path=xl/ctrlProps/ctrlProp314.xml><?xml version="1.0" encoding="utf-8"?>
<formControlPr xmlns="http://schemas.microsoft.com/office/spreadsheetml/2009/9/main" objectType="CheckBox" fmlaLink="$AO$62" lockText="1" noThreeD="1"/>
</file>

<file path=xl/ctrlProps/ctrlProp315.xml><?xml version="1.0" encoding="utf-8"?>
<formControlPr xmlns="http://schemas.microsoft.com/office/spreadsheetml/2009/9/main" objectType="CheckBox" fmlaLink="$AC$62" lockText="1" noThreeD="1"/>
</file>

<file path=xl/ctrlProps/ctrlProp316.xml><?xml version="1.0" encoding="utf-8"?>
<formControlPr xmlns="http://schemas.microsoft.com/office/spreadsheetml/2009/9/main" objectType="CheckBox" fmlaLink="$I$82" lockText="1" noThreeD="1"/>
</file>

<file path=xl/ctrlProps/ctrlProp317.xml><?xml version="1.0" encoding="utf-8"?>
<formControlPr xmlns="http://schemas.microsoft.com/office/spreadsheetml/2009/9/main" objectType="CheckBox" fmlaLink="$J$82" lockText="1" noThreeD="1"/>
</file>

<file path=xl/ctrlProps/ctrlProp318.xml><?xml version="1.0" encoding="utf-8"?>
<formControlPr xmlns="http://schemas.microsoft.com/office/spreadsheetml/2009/9/main" objectType="CheckBox" fmlaLink="$K$82" lockText="1" noThreeD="1"/>
</file>

<file path=xl/ctrlProps/ctrlProp319.xml><?xml version="1.0" encoding="utf-8"?>
<formControlPr xmlns="http://schemas.microsoft.com/office/spreadsheetml/2009/9/main" objectType="CheckBox" fmlaLink="$L$82" lockText="1" noThreeD="1"/>
</file>

<file path=xl/ctrlProps/ctrlProp32.xml><?xml version="1.0" encoding="utf-8"?>
<formControlPr xmlns="http://schemas.microsoft.com/office/spreadsheetml/2009/9/main" objectType="Drop" dropLines="21" dropStyle="combo" dx="16" fmlaLink="'data joblist'!$C$105" fmlaRange="'  '!$AC$21:$AC$41" noThreeD="1" sel="0" val="0"/>
</file>

<file path=xl/ctrlProps/ctrlProp320.xml><?xml version="1.0" encoding="utf-8"?>
<formControlPr xmlns="http://schemas.microsoft.com/office/spreadsheetml/2009/9/main" objectType="CheckBox" fmlaLink="$M$82" lockText="1" noThreeD="1"/>
</file>

<file path=xl/ctrlProps/ctrlProp321.xml><?xml version="1.0" encoding="utf-8"?>
<formControlPr xmlns="http://schemas.microsoft.com/office/spreadsheetml/2009/9/main" objectType="CheckBox" fmlaLink="$N$82" lockText="1" noThreeD="1"/>
</file>

<file path=xl/ctrlProps/ctrlProp322.xml><?xml version="1.0" encoding="utf-8"?>
<formControlPr xmlns="http://schemas.microsoft.com/office/spreadsheetml/2009/9/main" objectType="CheckBox" fmlaLink="$O$82" lockText="1" noThreeD="1"/>
</file>

<file path=xl/ctrlProps/ctrlProp323.xml><?xml version="1.0" encoding="utf-8"?>
<formControlPr xmlns="http://schemas.microsoft.com/office/spreadsheetml/2009/9/main" objectType="CheckBox" fmlaLink="$AD$82" lockText="1" noThreeD="1"/>
</file>

<file path=xl/ctrlProps/ctrlProp324.xml><?xml version="1.0" encoding="utf-8"?>
<formControlPr xmlns="http://schemas.microsoft.com/office/spreadsheetml/2009/9/main" objectType="CheckBox" fmlaLink="$AE$82" lockText="1" noThreeD="1"/>
</file>

<file path=xl/ctrlProps/ctrlProp325.xml><?xml version="1.0" encoding="utf-8"?>
<formControlPr xmlns="http://schemas.microsoft.com/office/spreadsheetml/2009/9/main" objectType="CheckBox" fmlaLink="$AF$82" lockText="1" noThreeD="1"/>
</file>

<file path=xl/ctrlProps/ctrlProp326.xml><?xml version="1.0" encoding="utf-8"?>
<formControlPr xmlns="http://schemas.microsoft.com/office/spreadsheetml/2009/9/main" objectType="CheckBox" fmlaLink="$AK$82" lockText="1" noThreeD="1"/>
</file>

<file path=xl/ctrlProps/ctrlProp327.xml><?xml version="1.0" encoding="utf-8"?>
<formControlPr xmlns="http://schemas.microsoft.com/office/spreadsheetml/2009/9/main" objectType="CheckBox" fmlaLink="$AL$82" lockText="1" noThreeD="1"/>
</file>

<file path=xl/ctrlProps/ctrlProp328.xml><?xml version="1.0" encoding="utf-8"?>
<formControlPr xmlns="http://schemas.microsoft.com/office/spreadsheetml/2009/9/main" objectType="CheckBox" fmlaLink="$AM$82" lockText="1" noThreeD="1"/>
</file>

<file path=xl/ctrlProps/ctrlProp329.xml><?xml version="1.0" encoding="utf-8"?>
<formControlPr xmlns="http://schemas.microsoft.com/office/spreadsheetml/2009/9/main" objectType="CheckBox" fmlaLink="$P$82" lockText="1" noThreeD="1"/>
</file>

<file path=xl/ctrlProps/ctrlProp33.xml><?xml version="1.0" encoding="utf-8"?>
<formControlPr xmlns="http://schemas.microsoft.com/office/spreadsheetml/2009/9/main" objectType="Drop" dropLines="15" dropStyle="combo" dx="16" fmlaLink="'data joblist'!$C$106" fmlaRange="'  '!$AD$21:$AD$26" noThreeD="1" sel="0" val="0"/>
</file>

<file path=xl/ctrlProps/ctrlProp330.xml><?xml version="1.0" encoding="utf-8"?>
<formControlPr xmlns="http://schemas.microsoft.com/office/spreadsheetml/2009/9/main" objectType="CheckBox" fmlaLink="$Q$82" lockText="1" noThreeD="1"/>
</file>

<file path=xl/ctrlProps/ctrlProp331.xml><?xml version="1.0" encoding="utf-8"?>
<formControlPr xmlns="http://schemas.microsoft.com/office/spreadsheetml/2009/9/main" objectType="CheckBox" fmlaLink="$R$82" lockText="1" noThreeD="1"/>
</file>

<file path=xl/ctrlProps/ctrlProp332.xml><?xml version="1.0" encoding="utf-8"?>
<formControlPr xmlns="http://schemas.microsoft.com/office/spreadsheetml/2009/9/main" objectType="CheckBox" fmlaLink="$S$82"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fmlaLink="$U$82" lockText="1" noThreeD="1"/>
</file>

<file path=xl/ctrlProps/ctrlProp335.xml><?xml version="1.0" encoding="utf-8"?>
<formControlPr xmlns="http://schemas.microsoft.com/office/spreadsheetml/2009/9/main" objectType="CheckBox" fmlaLink="$V$82" lockText="1" noThreeD="1"/>
</file>

<file path=xl/ctrlProps/ctrlProp336.xml><?xml version="1.0" encoding="utf-8"?>
<formControlPr xmlns="http://schemas.microsoft.com/office/spreadsheetml/2009/9/main" objectType="CheckBox" fmlaLink="$AG$82" lockText="1" noThreeD="1"/>
</file>

<file path=xl/ctrlProps/ctrlProp337.xml><?xml version="1.0" encoding="utf-8"?>
<formControlPr xmlns="http://schemas.microsoft.com/office/spreadsheetml/2009/9/main" objectType="CheckBox" fmlaLink="$AH$82" lockText="1" noThreeD="1"/>
</file>

<file path=xl/ctrlProps/ctrlProp338.xml><?xml version="1.0" encoding="utf-8"?>
<formControlPr xmlns="http://schemas.microsoft.com/office/spreadsheetml/2009/9/main" objectType="CheckBox" fmlaLink="$AN$82" lockText="1" noThreeD="1"/>
</file>

<file path=xl/ctrlProps/ctrlProp339.xml><?xml version="1.0" encoding="utf-8"?>
<formControlPr xmlns="http://schemas.microsoft.com/office/spreadsheetml/2009/9/main" objectType="CheckBox" fmlaLink="$T$82" lockText="1" noThreeD="1"/>
</file>

<file path=xl/ctrlProps/ctrlProp34.xml><?xml version="1.0" encoding="utf-8"?>
<formControlPr xmlns="http://schemas.microsoft.com/office/spreadsheetml/2009/9/main" objectType="Drop" dropLines="15" dropStyle="combo" dx="16" fmlaLink="'data joblist'!$C$107" fmlaRange="'  '!$AE$21:$AE$26" noThreeD="1" sel="0" val="0"/>
</file>

<file path=xl/ctrlProps/ctrlProp340.xml><?xml version="1.0" encoding="utf-8"?>
<formControlPr xmlns="http://schemas.microsoft.com/office/spreadsheetml/2009/9/main" objectType="CheckBox" fmlaLink="$W$82" lockText="1" noThreeD="1"/>
</file>

<file path=xl/ctrlProps/ctrlProp341.xml><?xml version="1.0" encoding="utf-8"?>
<formControlPr xmlns="http://schemas.microsoft.com/office/spreadsheetml/2009/9/main" objectType="CheckBox" fmlaLink="$X$82" lockText="1" noThreeD="1"/>
</file>

<file path=xl/ctrlProps/ctrlProp342.xml><?xml version="1.0" encoding="utf-8"?>
<formControlPr xmlns="http://schemas.microsoft.com/office/spreadsheetml/2009/9/main" objectType="CheckBox" fmlaLink="$Y$82" lockText="1" noThreeD="1"/>
</file>

<file path=xl/ctrlProps/ctrlProp343.xml><?xml version="1.0" encoding="utf-8"?>
<formControlPr xmlns="http://schemas.microsoft.com/office/spreadsheetml/2009/9/main" objectType="CheckBox" fmlaLink="$Z$82"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fmlaLink="$AB$82" lockText="1" noThreeD="1"/>
</file>

<file path=xl/ctrlProps/ctrlProp346.xml><?xml version="1.0" encoding="utf-8"?>
<formControlPr xmlns="http://schemas.microsoft.com/office/spreadsheetml/2009/9/main" objectType="CheckBox" fmlaLink="$AI$82" lockText="1" noThreeD="1"/>
</file>

<file path=xl/ctrlProps/ctrlProp347.xml><?xml version="1.0" encoding="utf-8"?>
<formControlPr xmlns="http://schemas.microsoft.com/office/spreadsheetml/2009/9/main" objectType="CheckBox" fmlaLink="$AJ$82" lockText="1" noThreeD="1"/>
</file>

<file path=xl/ctrlProps/ctrlProp348.xml><?xml version="1.0" encoding="utf-8"?>
<formControlPr xmlns="http://schemas.microsoft.com/office/spreadsheetml/2009/9/main" objectType="CheckBox" fmlaLink="$AA$82" lockText="1" noThreeD="1"/>
</file>

<file path=xl/ctrlProps/ctrlProp349.xml><?xml version="1.0" encoding="utf-8"?>
<formControlPr xmlns="http://schemas.microsoft.com/office/spreadsheetml/2009/9/main" objectType="CheckBox" fmlaLink="$AP$82" lockText="1" noThreeD="1"/>
</file>

<file path=xl/ctrlProps/ctrlProp35.xml><?xml version="1.0" encoding="utf-8"?>
<formControlPr xmlns="http://schemas.microsoft.com/office/spreadsheetml/2009/9/main" objectType="Drop" dropLines="3" dropStyle="combo" dx="16" fmlaLink="'data joblist'!$C$90" fmlaRange="'  '!$Z$21:$Z$23" noThreeD="1" sel="0" val="0"/>
</file>

<file path=xl/ctrlProps/ctrlProp350.xml><?xml version="1.0" encoding="utf-8"?>
<formControlPr xmlns="http://schemas.microsoft.com/office/spreadsheetml/2009/9/main" objectType="CheckBox" fmlaLink="$AO$82" lockText="1" noThreeD="1"/>
</file>

<file path=xl/ctrlProps/ctrlProp351.xml><?xml version="1.0" encoding="utf-8"?>
<formControlPr xmlns="http://schemas.microsoft.com/office/spreadsheetml/2009/9/main" objectType="CheckBox" fmlaLink="$AC$82" lockText="1" noThreeD="1"/>
</file>

<file path=xl/ctrlProps/ctrlProp352.xml><?xml version="1.0" encoding="utf-8"?>
<formControlPr xmlns="http://schemas.microsoft.com/office/spreadsheetml/2009/9/main" objectType="CheckBox" fmlaLink="$I$102" lockText="1" noThreeD="1"/>
</file>

<file path=xl/ctrlProps/ctrlProp353.xml><?xml version="1.0" encoding="utf-8"?>
<formControlPr xmlns="http://schemas.microsoft.com/office/spreadsheetml/2009/9/main" objectType="CheckBox" fmlaLink="$J$102" lockText="1" noThreeD="1"/>
</file>

<file path=xl/ctrlProps/ctrlProp354.xml><?xml version="1.0" encoding="utf-8"?>
<formControlPr xmlns="http://schemas.microsoft.com/office/spreadsheetml/2009/9/main" objectType="CheckBox" fmlaLink="$K$102" lockText="1" noThreeD="1"/>
</file>

<file path=xl/ctrlProps/ctrlProp355.xml><?xml version="1.0" encoding="utf-8"?>
<formControlPr xmlns="http://schemas.microsoft.com/office/spreadsheetml/2009/9/main" objectType="CheckBox" fmlaLink="$L$102" lockText="1" noThreeD="1"/>
</file>

<file path=xl/ctrlProps/ctrlProp356.xml><?xml version="1.0" encoding="utf-8"?>
<formControlPr xmlns="http://schemas.microsoft.com/office/spreadsheetml/2009/9/main" objectType="CheckBox" fmlaLink="$M$102" lockText="1" noThreeD="1"/>
</file>

<file path=xl/ctrlProps/ctrlProp357.xml><?xml version="1.0" encoding="utf-8"?>
<formControlPr xmlns="http://schemas.microsoft.com/office/spreadsheetml/2009/9/main" objectType="CheckBox" fmlaLink="$N$102" lockText="1" noThreeD="1"/>
</file>

<file path=xl/ctrlProps/ctrlProp358.xml><?xml version="1.0" encoding="utf-8"?>
<formControlPr xmlns="http://schemas.microsoft.com/office/spreadsheetml/2009/9/main" objectType="CheckBox" fmlaLink="$O$102" lockText="1" noThreeD="1"/>
</file>

<file path=xl/ctrlProps/ctrlProp359.xml><?xml version="1.0" encoding="utf-8"?>
<formControlPr xmlns="http://schemas.microsoft.com/office/spreadsheetml/2009/9/main" objectType="CheckBox" fmlaLink="$AD$102" lockText="1" noThreeD="1"/>
</file>

<file path=xl/ctrlProps/ctrlProp36.xml><?xml version="1.0" encoding="utf-8"?>
<formControlPr xmlns="http://schemas.microsoft.com/office/spreadsheetml/2009/9/main" objectType="Drop" dropLines="10" dropStyle="combo" dx="16" fmlaLink="'data joblist'!$C$110" fmlaRange="'  '!$Y$21:$Y$30" noThreeD="1" sel="0" val="0"/>
</file>

<file path=xl/ctrlProps/ctrlProp360.xml><?xml version="1.0" encoding="utf-8"?>
<formControlPr xmlns="http://schemas.microsoft.com/office/spreadsheetml/2009/9/main" objectType="CheckBox" fmlaLink="$AE$102" lockText="1" noThreeD="1"/>
</file>

<file path=xl/ctrlProps/ctrlProp361.xml><?xml version="1.0" encoding="utf-8"?>
<formControlPr xmlns="http://schemas.microsoft.com/office/spreadsheetml/2009/9/main" objectType="CheckBox" fmlaLink="$AF$102" lockText="1" noThreeD="1"/>
</file>

<file path=xl/ctrlProps/ctrlProp362.xml><?xml version="1.0" encoding="utf-8"?>
<formControlPr xmlns="http://schemas.microsoft.com/office/spreadsheetml/2009/9/main" objectType="CheckBox" fmlaLink="$AK$102" lockText="1" noThreeD="1"/>
</file>

<file path=xl/ctrlProps/ctrlProp363.xml><?xml version="1.0" encoding="utf-8"?>
<formControlPr xmlns="http://schemas.microsoft.com/office/spreadsheetml/2009/9/main" objectType="CheckBox" fmlaLink="$AL$102" lockText="1" noThreeD="1"/>
</file>

<file path=xl/ctrlProps/ctrlProp364.xml><?xml version="1.0" encoding="utf-8"?>
<formControlPr xmlns="http://schemas.microsoft.com/office/spreadsheetml/2009/9/main" objectType="CheckBox" fmlaLink="$AM$102" lockText="1" noThreeD="1"/>
</file>

<file path=xl/ctrlProps/ctrlProp365.xml><?xml version="1.0" encoding="utf-8"?>
<formControlPr xmlns="http://schemas.microsoft.com/office/spreadsheetml/2009/9/main" objectType="CheckBox" fmlaLink="$P$102" lockText="1" noThreeD="1"/>
</file>

<file path=xl/ctrlProps/ctrlProp366.xml><?xml version="1.0" encoding="utf-8"?>
<formControlPr xmlns="http://schemas.microsoft.com/office/spreadsheetml/2009/9/main" objectType="CheckBox" fmlaLink="$Q$102" lockText="1" noThreeD="1"/>
</file>

<file path=xl/ctrlProps/ctrlProp367.xml><?xml version="1.0" encoding="utf-8"?>
<formControlPr xmlns="http://schemas.microsoft.com/office/spreadsheetml/2009/9/main" objectType="CheckBox" fmlaLink="$R$102" lockText="1" noThreeD="1"/>
</file>

<file path=xl/ctrlProps/ctrlProp368.xml><?xml version="1.0" encoding="utf-8"?>
<formControlPr xmlns="http://schemas.microsoft.com/office/spreadsheetml/2009/9/main" objectType="CheckBox" fmlaLink="$S$102"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Drop" dropLines="15" dropStyle="combo" dx="16" fmlaLink="'data joblist'!$C$112" fmlaRange="'  '!$AA$21:$AA$38" noThreeD="1" sel="0" val="3"/>
</file>

<file path=xl/ctrlProps/ctrlProp370.xml><?xml version="1.0" encoding="utf-8"?>
<formControlPr xmlns="http://schemas.microsoft.com/office/spreadsheetml/2009/9/main" objectType="CheckBox" fmlaLink="$U$102" lockText="1" noThreeD="1"/>
</file>

<file path=xl/ctrlProps/ctrlProp371.xml><?xml version="1.0" encoding="utf-8"?>
<formControlPr xmlns="http://schemas.microsoft.com/office/spreadsheetml/2009/9/main" objectType="CheckBox" fmlaLink="$V$102" lockText="1" noThreeD="1"/>
</file>

<file path=xl/ctrlProps/ctrlProp372.xml><?xml version="1.0" encoding="utf-8"?>
<formControlPr xmlns="http://schemas.microsoft.com/office/spreadsheetml/2009/9/main" objectType="CheckBox" fmlaLink="$AG$102" lockText="1" noThreeD="1"/>
</file>

<file path=xl/ctrlProps/ctrlProp373.xml><?xml version="1.0" encoding="utf-8"?>
<formControlPr xmlns="http://schemas.microsoft.com/office/spreadsheetml/2009/9/main" objectType="CheckBox" fmlaLink="$AH$102" lockText="1" noThreeD="1"/>
</file>

<file path=xl/ctrlProps/ctrlProp374.xml><?xml version="1.0" encoding="utf-8"?>
<formControlPr xmlns="http://schemas.microsoft.com/office/spreadsheetml/2009/9/main" objectType="CheckBox" fmlaLink="$AN$102" lockText="1" noThreeD="1"/>
</file>

<file path=xl/ctrlProps/ctrlProp375.xml><?xml version="1.0" encoding="utf-8"?>
<formControlPr xmlns="http://schemas.microsoft.com/office/spreadsheetml/2009/9/main" objectType="CheckBox" fmlaLink="$T$102" lockText="1" noThreeD="1"/>
</file>

<file path=xl/ctrlProps/ctrlProp376.xml><?xml version="1.0" encoding="utf-8"?>
<formControlPr xmlns="http://schemas.microsoft.com/office/spreadsheetml/2009/9/main" objectType="CheckBox" fmlaLink="$W$102" lockText="1" noThreeD="1"/>
</file>

<file path=xl/ctrlProps/ctrlProp377.xml><?xml version="1.0" encoding="utf-8"?>
<formControlPr xmlns="http://schemas.microsoft.com/office/spreadsheetml/2009/9/main" objectType="CheckBox" fmlaLink="$X$102" lockText="1" noThreeD="1"/>
</file>

<file path=xl/ctrlProps/ctrlProp378.xml><?xml version="1.0" encoding="utf-8"?>
<formControlPr xmlns="http://schemas.microsoft.com/office/spreadsheetml/2009/9/main" objectType="CheckBox" fmlaLink="$Y$102" lockText="1" noThreeD="1"/>
</file>

<file path=xl/ctrlProps/ctrlProp379.xml><?xml version="1.0" encoding="utf-8"?>
<formControlPr xmlns="http://schemas.microsoft.com/office/spreadsheetml/2009/9/main" objectType="CheckBox" fmlaLink="$Z$102" lockText="1" noThreeD="1"/>
</file>

<file path=xl/ctrlProps/ctrlProp38.xml><?xml version="1.0" encoding="utf-8"?>
<formControlPr xmlns="http://schemas.microsoft.com/office/spreadsheetml/2009/9/main" objectType="Drop" dropLines="20" dropStyle="combo" dx="16" fmlaLink="'data joblist'!$C$113" fmlaRange="'  '!$AF$147:$AF$166" noThreeD="1" sel="0" val="0"/>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fmlaLink="$AB$102" lockText="1" noThreeD="1"/>
</file>

<file path=xl/ctrlProps/ctrlProp382.xml><?xml version="1.0" encoding="utf-8"?>
<formControlPr xmlns="http://schemas.microsoft.com/office/spreadsheetml/2009/9/main" objectType="CheckBox" fmlaLink="$AI$102" lockText="1" noThreeD="1"/>
</file>

<file path=xl/ctrlProps/ctrlProp383.xml><?xml version="1.0" encoding="utf-8"?>
<formControlPr xmlns="http://schemas.microsoft.com/office/spreadsheetml/2009/9/main" objectType="CheckBox" fmlaLink="$AJ$102" lockText="1" noThreeD="1"/>
</file>

<file path=xl/ctrlProps/ctrlProp384.xml><?xml version="1.0" encoding="utf-8"?>
<formControlPr xmlns="http://schemas.microsoft.com/office/spreadsheetml/2009/9/main" objectType="CheckBox" fmlaLink="$AA$102" lockText="1" noThreeD="1"/>
</file>

<file path=xl/ctrlProps/ctrlProp385.xml><?xml version="1.0" encoding="utf-8"?>
<formControlPr xmlns="http://schemas.microsoft.com/office/spreadsheetml/2009/9/main" objectType="CheckBox" fmlaLink="$AP$102" lockText="1" noThreeD="1"/>
</file>

<file path=xl/ctrlProps/ctrlProp386.xml><?xml version="1.0" encoding="utf-8"?>
<formControlPr xmlns="http://schemas.microsoft.com/office/spreadsheetml/2009/9/main" objectType="CheckBox" fmlaLink="$AO$102" lockText="1" noThreeD="1"/>
</file>

<file path=xl/ctrlProps/ctrlProp387.xml><?xml version="1.0" encoding="utf-8"?>
<formControlPr xmlns="http://schemas.microsoft.com/office/spreadsheetml/2009/9/main" objectType="CheckBox" fmlaLink="$AC$102" lockText="1" noThreeD="1"/>
</file>

<file path=xl/ctrlProps/ctrlProp388.xml><?xml version="1.0" encoding="utf-8"?>
<formControlPr xmlns="http://schemas.microsoft.com/office/spreadsheetml/2009/9/main" objectType="CheckBox" fmlaLink="$I$122" lockText="1" noThreeD="1"/>
</file>

<file path=xl/ctrlProps/ctrlProp389.xml><?xml version="1.0" encoding="utf-8"?>
<formControlPr xmlns="http://schemas.microsoft.com/office/spreadsheetml/2009/9/main" objectType="CheckBox" fmlaLink="$J$122" lockText="1" noThreeD="1"/>
</file>

<file path=xl/ctrlProps/ctrlProp39.xml><?xml version="1.0" encoding="utf-8"?>
<formControlPr xmlns="http://schemas.microsoft.com/office/spreadsheetml/2009/9/main" objectType="Drop" dropLines="21" dropStyle="combo" dx="16" fmlaLink="'data joblist'!$C$126" fmlaRange="'  '!$AC$21:$AC$41" noThreeD="1" sel="0" val="0"/>
</file>

<file path=xl/ctrlProps/ctrlProp390.xml><?xml version="1.0" encoding="utf-8"?>
<formControlPr xmlns="http://schemas.microsoft.com/office/spreadsheetml/2009/9/main" objectType="CheckBox" fmlaLink="$K$122" lockText="1" noThreeD="1"/>
</file>

<file path=xl/ctrlProps/ctrlProp391.xml><?xml version="1.0" encoding="utf-8"?>
<formControlPr xmlns="http://schemas.microsoft.com/office/spreadsheetml/2009/9/main" objectType="CheckBox" fmlaLink="$L$122" lockText="1" noThreeD="1"/>
</file>

<file path=xl/ctrlProps/ctrlProp392.xml><?xml version="1.0" encoding="utf-8"?>
<formControlPr xmlns="http://schemas.microsoft.com/office/spreadsheetml/2009/9/main" objectType="CheckBox" fmlaLink="$M$122" lockText="1" noThreeD="1"/>
</file>

<file path=xl/ctrlProps/ctrlProp393.xml><?xml version="1.0" encoding="utf-8"?>
<formControlPr xmlns="http://schemas.microsoft.com/office/spreadsheetml/2009/9/main" objectType="CheckBox" fmlaLink="$N$122" lockText="1" noThreeD="1"/>
</file>

<file path=xl/ctrlProps/ctrlProp394.xml><?xml version="1.0" encoding="utf-8"?>
<formControlPr xmlns="http://schemas.microsoft.com/office/spreadsheetml/2009/9/main" objectType="CheckBox" fmlaLink="$O$122" lockText="1" noThreeD="1"/>
</file>

<file path=xl/ctrlProps/ctrlProp395.xml><?xml version="1.0" encoding="utf-8"?>
<formControlPr xmlns="http://schemas.microsoft.com/office/spreadsheetml/2009/9/main" objectType="CheckBox" fmlaLink="$AD$122" lockText="1" noThreeD="1"/>
</file>

<file path=xl/ctrlProps/ctrlProp396.xml><?xml version="1.0" encoding="utf-8"?>
<formControlPr xmlns="http://schemas.microsoft.com/office/spreadsheetml/2009/9/main" objectType="CheckBox" fmlaLink="$AE$122" lockText="1" noThreeD="1"/>
</file>

<file path=xl/ctrlProps/ctrlProp397.xml><?xml version="1.0" encoding="utf-8"?>
<formControlPr xmlns="http://schemas.microsoft.com/office/spreadsheetml/2009/9/main" objectType="CheckBox" fmlaLink="$AF$122" lockText="1" noThreeD="1"/>
</file>

<file path=xl/ctrlProps/ctrlProp398.xml><?xml version="1.0" encoding="utf-8"?>
<formControlPr xmlns="http://schemas.microsoft.com/office/spreadsheetml/2009/9/main" objectType="CheckBox" fmlaLink="$AK$122" lockText="1" noThreeD="1"/>
</file>

<file path=xl/ctrlProps/ctrlProp399.xml><?xml version="1.0" encoding="utf-8"?>
<formControlPr xmlns="http://schemas.microsoft.com/office/spreadsheetml/2009/9/main" objectType="CheckBox" fmlaLink="$AL$122" lockText="1" noThreeD="1"/>
</file>

<file path=xl/ctrlProps/ctrlProp4.xml><?xml version="1.0" encoding="utf-8"?>
<formControlPr xmlns="http://schemas.microsoft.com/office/spreadsheetml/2009/9/main" objectType="Drop" dropLines="21" dropStyle="combo" dx="16" fmlaLink="'data joblist'!$C$21" fmlaRange="'  '!$AC$21:$AC$41" noThreeD="1" sel="0" val="0"/>
</file>

<file path=xl/ctrlProps/ctrlProp40.xml><?xml version="1.0" encoding="utf-8"?>
<formControlPr xmlns="http://schemas.microsoft.com/office/spreadsheetml/2009/9/main" objectType="Drop" dropLines="15" dropStyle="combo" dx="16" fmlaLink="'data joblist'!$C$127" fmlaRange="'  '!$AD$21:$AD$26" noThreeD="1" sel="0" val="0"/>
</file>

<file path=xl/ctrlProps/ctrlProp400.xml><?xml version="1.0" encoding="utf-8"?>
<formControlPr xmlns="http://schemas.microsoft.com/office/spreadsheetml/2009/9/main" objectType="CheckBox" fmlaLink="$AM$122" lockText="1" noThreeD="1"/>
</file>

<file path=xl/ctrlProps/ctrlProp401.xml><?xml version="1.0" encoding="utf-8"?>
<formControlPr xmlns="http://schemas.microsoft.com/office/spreadsheetml/2009/9/main" objectType="CheckBox" fmlaLink="$P$122" lockText="1" noThreeD="1"/>
</file>

<file path=xl/ctrlProps/ctrlProp402.xml><?xml version="1.0" encoding="utf-8"?>
<formControlPr xmlns="http://schemas.microsoft.com/office/spreadsheetml/2009/9/main" objectType="CheckBox" fmlaLink="$Q$122" lockText="1" noThreeD="1"/>
</file>

<file path=xl/ctrlProps/ctrlProp403.xml><?xml version="1.0" encoding="utf-8"?>
<formControlPr xmlns="http://schemas.microsoft.com/office/spreadsheetml/2009/9/main" objectType="CheckBox" fmlaLink="$R$122" lockText="1" noThreeD="1"/>
</file>

<file path=xl/ctrlProps/ctrlProp404.xml><?xml version="1.0" encoding="utf-8"?>
<formControlPr xmlns="http://schemas.microsoft.com/office/spreadsheetml/2009/9/main" objectType="CheckBox" fmlaLink="$S$122"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fmlaLink="$U$122" lockText="1" noThreeD="1"/>
</file>

<file path=xl/ctrlProps/ctrlProp407.xml><?xml version="1.0" encoding="utf-8"?>
<formControlPr xmlns="http://schemas.microsoft.com/office/spreadsheetml/2009/9/main" objectType="CheckBox" fmlaLink="$V$122" lockText="1" noThreeD="1"/>
</file>

<file path=xl/ctrlProps/ctrlProp408.xml><?xml version="1.0" encoding="utf-8"?>
<formControlPr xmlns="http://schemas.microsoft.com/office/spreadsheetml/2009/9/main" objectType="CheckBox" fmlaLink="$AG$122" lockText="1" noThreeD="1"/>
</file>

<file path=xl/ctrlProps/ctrlProp409.xml><?xml version="1.0" encoding="utf-8"?>
<formControlPr xmlns="http://schemas.microsoft.com/office/spreadsheetml/2009/9/main" objectType="CheckBox" fmlaLink="$AH$122" lockText="1" noThreeD="1"/>
</file>

<file path=xl/ctrlProps/ctrlProp41.xml><?xml version="1.0" encoding="utf-8"?>
<formControlPr xmlns="http://schemas.microsoft.com/office/spreadsheetml/2009/9/main" objectType="Drop" dropLines="15" dropStyle="combo" dx="16" fmlaLink="'data joblist'!$C$128" fmlaRange="'  '!$AE$21:$AE$26" noThreeD="1" sel="0" val="0"/>
</file>

<file path=xl/ctrlProps/ctrlProp410.xml><?xml version="1.0" encoding="utf-8"?>
<formControlPr xmlns="http://schemas.microsoft.com/office/spreadsheetml/2009/9/main" objectType="CheckBox" fmlaLink="$AN$122" lockText="1" noThreeD="1"/>
</file>

<file path=xl/ctrlProps/ctrlProp411.xml><?xml version="1.0" encoding="utf-8"?>
<formControlPr xmlns="http://schemas.microsoft.com/office/spreadsheetml/2009/9/main" objectType="CheckBox" fmlaLink="$T$122" lockText="1" noThreeD="1"/>
</file>

<file path=xl/ctrlProps/ctrlProp412.xml><?xml version="1.0" encoding="utf-8"?>
<formControlPr xmlns="http://schemas.microsoft.com/office/spreadsheetml/2009/9/main" objectType="CheckBox" fmlaLink="$W$122" lockText="1" noThreeD="1"/>
</file>

<file path=xl/ctrlProps/ctrlProp413.xml><?xml version="1.0" encoding="utf-8"?>
<formControlPr xmlns="http://schemas.microsoft.com/office/spreadsheetml/2009/9/main" objectType="CheckBox" fmlaLink="$X$122" lockText="1" noThreeD="1"/>
</file>

<file path=xl/ctrlProps/ctrlProp414.xml><?xml version="1.0" encoding="utf-8"?>
<formControlPr xmlns="http://schemas.microsoft.com/office/spreadsheetml/2009/9/main" objectType="CheckBox" fmlaLink="$Y$122" lockText="1" noThreeD="1"/>
</file>

<file path=xl/ctrlProps/ctrlProp415.xml><?xml version="1.0" encoding="utf-8"?>
<formControlPr xmlns="http://schemas.microsoft.com/office/spreadsheetml/2009/9/main" objectType="CheckBox" fmlaLink="$Z$122"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fmlaLink="$AB$122" lockText="1" noThreeD="1"/>
</file>

<file path=xl/ctrlProps/ctrlProp418.xml><?xml version="1.0" encoding="utf-8"?>
<formControlPr xmlns="http://schemas.microsoft.com/office/spreadsheetml/2009/9/main" objectType="CheckBox" fmlaLink="$AI$122" lockText="1" noThreeD="1"/>
</file>

<file path=xl/ctrlProps/ctrlProp419.xml><?xml version="1.0" encoding="utf-8"?>
<formControlPr xmlns="http://schemas.microsoft.com/office/spreadsheetml/2009/9/main" objectType="CheckBox" fmlaLink="$AJ$122" lockText="1" noThreeD="1"/>
</file>

<file path=xl/ctrlProps/ctrlProp42.xml><?xml version="1.0" encoding="utf-8"?>
<formControlPr xmlns="http://schemas.microsoft.com/office/spreadsheetml/2009/9/main" objectType="Drop" dropLines="3" dropStyle="combo" dx="16" fmlaLink="'data joblist'!$C$111" fmlaRange="'  '!$Z$21:$Z$23" noThreeD="1" sel="0" val="0"/>
</file>

<file path=xl/ctrlProps/ctrlProp420.xml><?xml version="1.0" encoding="utf-8"?>
<formControlPr xmlns="http://schemas.microsoft.com/office/spreadsheetml/2009/9/main" objectType="CheckBox" fmlaLink="$AA$122" lockText="1" noThreeD="1"/>
</file>

<file path=xl/ctrlProps/ctrlProp421.xml><?xml version="1.0" encoding="utf-8"?>
<formControlPr xmlns="http://schemas.microsoft.com/office/spreadsheetml/2009/9/main" objectType="CheckBox" fmlaLink="$AP$122" lockText="1" noThreeD="1"/>
</file>

<file path=xl/ctrlProps/ctrlProp422.xml><?xml version="1.0" encoding="utf-8"?>
<formControlPr xmlns="http://schemas.microsoft.com/office/spreadsheetml/2009/9/main" objectType="CheckBox" fmlaLink="$AO$122" lockText="1" noThreeD="1"/>
</file>

<file path=xl/ctrlProps/ctrlProp423.xml><?xml version="1.0" encoding="utf-8"?>
<formControlPr xmlns="http://schemas.microsoft.com/office/spreadsheetml/2009/9/main" objectType="CheckBox" fmlaLink="$AC$122" lockText="1" noThreeD="1"/>
</file>

<file path=xl/ctrlProps/ctrlProp424.xml><?xml version="1.0" encoding="utf-8"?>
<formControlPr xmlns="http://schemas.microsoft.com/office/spreadsheetml/2009/9/main" objectType="CheckBox" fmlaLink="$I$142" lockText="1" noThreeD="1"/>
</file>

<file path=xl/ctrlProps/ctrlProp425.xml><?xml version="1.0" encoding="utf-8"?>
<formControlPr xmlns="http://schemas.microsoft.com/office/spreadsheetml/2009/9/main" objectType="CheckBox" fmlaLink="$J$142" lockText="1" noThreeD="1"/>
</file>

<file path=xl/ctrlProps/ctrlProp426.xml><?xml version="1.0" encoding="utf-8"?>
<formControlPr xmlns="http://schemas.microsoft.com/office/spreadsheetml/2009/9/main" objectType="CheckBox" fmlaLink="$K$142" lockText="1" noThreeD="1"/>
</file>

<file path=xl/ctrlProps/ctrlProp427.xml><?xml version="1.0" encoding="utf-8"?>
<formControlPr xmlns="http://schemas.microsoft.com/office/spreadsheetml/2009/9/main" objectType="CheckBox" fmlaLink="$L$142" lockText="1" noThreeD="1"/>
</file>

<file path=xl/ctrlProps/ctrlProp428.xml><?xml version="1.0" encoding="utf-8"?>
<formControlPr xmlns="http://schemas.microsoft.com/office/spreadsheetml/2009/9/main" objectType="CheckBox" fmlaLink="$M$142" lockText="1" noThreeD="1"/>
</file>

<file path=xl/ctrlProps/ctrlProp429.xml><?xml version="1.0" encoding="utf-8"?>
<formControlPr xmlns="http://schemas.microsoft.com/office/spreadsheetml/2009/9/main" objectType="CheckBox" fmlaLink="$N$142" lockText="1" noThreeD="1"/>
</file>

<file path=xl/ctrlProps/ctrlProp43.xml><?xml version="1.0" encoding="utf-8"?>
<formControlPr xmlns="http://schemas.microsoft.com/office/spreadsheetml/2009/9/main" objectType="Drop" dropLines="15" dropStyle="combo" dx="16" fmlaLink="'data joblist'!$C$131" fmlaRange="'  '!$Y$21:$Y$30" noThreeD="1" sel="0" val="0"/>
</file>

<file path=xl/ctrlProps/ctrlProp430.xml><?xml version="1.0" encoding="utf-8"?>
<formControlPr xmlns="http://schemas.microsoft.com/office/spreadsheetml/2009/9/main" objectType="CheckBox" fmlaLink="$O$142" lockText="1" noThreeD="1"/>
</file>

<file path=xl/ctrlProps/ctrlProp431.xml><?xml version="1.0" encoding="utf-8"?>
<formControlPr xmlns="http://schemas.microsoft.com/office/spreadsheetml/2009/9/main" objectType="CheckBox" fmlaLink="$AD$142" lockText="1" noThreeD="1"/>
</file>

<file path=xl/ctrlProps/ctrlProp432.xml><?xml version="1.0" encoding="utf-8"?>
<formControlPr xmlns="http://schemas.microsoft.com/office/spreadsheetml/2009/9/main" objectType="CheckBox" fmlaLink="$AE$142" lockText="1" noThreeD="1"/>
</file>

<file path=xl/ctrlProps/ctrlProp433.xml><?xml version="1.0" encoding="utf-8"?>
<formControlPr xmlns="http://schemas.microsoft.com/office/spreadsheetml/2009/9/main" objectType="CheckBox" fmlaLink="$AF$142" lockText="1" noThreeD="1"/>
</file>

<file path=xl/ctrlProps/ctrlProp434.xml><?xml version="1.0" encoding="utf-8"?>
<formControlPr xmlns="http://schemas.microsoft.com/office/spreadsheetml/2009/9/main" objectType="CheckBox" fmlaLink="$AK$142" lockText="1" noThreeD="1"/>
</file>

<file path=xl/ctrlProps/ctrlProp435.xml><?xml version="1.0" encoding="utf-8"?>
<formControlPr xmlns="http://schemas.microsoft.com/office/spreadsheetml/2009/9/main" objectType="CheckBox" fmlaLink="$AL$142" lockText="1" noThreeD="1"/>
</file>

<file path=xl/ctrlProps/ctrlProp436.xml><?xml version="1.0" encoding="utf-8"?>
<formControlPr xmlns="http://schemas.microsoft.com/office/spreadsheetml/2009/9/main" objectType="CheckBox" fmlaLink="$AM$142" lockText="1" noThreeD="1"/>
</file>

<file path=xl/ctrlProps/ctrlProp437.xml><?xml version="1.0" encoding="utf-8"?>
<formControlPr xmlns="http://schemas.microsoft.com/office/spreadsheetml/2009/9/main" objectType="CheckBox" fmlaLink="$P$142" lockText="1" noThreeD="1"/>
</file>

<file path=xl/ctrlProps/ctrlProp438.xml><?xml version="1.0" encoding="utf-8"?>
<formControlPr xmlns="http://schemas.microsoft.com/office/spreadsheetml/2009/9/main" objectType="CheckBox" fmlaLink="$Q$142" lockText="1" noThreeD="1"/>
</file>

<file path=xl/ctrlProps/ctrlProp439.xml><?xml version="1.0" encoding="utf-8"?>
<formControlPr xmlns="http://schemas.microsoft.com/office/spreadsheetml/2009/9/main" objectType="CheckBox" fmlaLink="$R$142" lockText="1" noThreeD="1"/>
</file>

<file path=xl/ctrlProps/ctrlProp44.xml><?xml version="1.0" encoding="utf-8"?>
<formControlPr xmlns="http://schemas.microsoft.com/office/spreadsheetml/2009/9/main" objectType="Drop" dropLines="15" dropStyle="combo" dx="16" fmlaLink="'data joblist'!$C$133" fmlaRange="'  '!$AA$21:$AA$38" noThreeD="1" sel="0" val="3"/>
</file>

<file path=xl/ctrlProps/ctrlProp440.xml><?xml version="1.0" encoding="utf-8"?>
<formControlPr xmlns="http://schemas.microsoft.com/office/spreadsheetml/2009/9/main" objectType="CheckBox" fmlaLink="$S$142"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fmlaLink="$U$142" lockText="1" noThreeD="1"/>
</file>

<file path=xl/ctrlProps/ctrlProp443.xml><?xml version="1.0" encoding="utf-8"?>
<formControlPr xmlns="http://schemas.microsoft.com/office/spreadsheetml/2009/9/main" objectType="CheckBox" fmlaLink="$V$142" lockText="1" noThreeD="1"/>
</file>

<file path=xl/ctrlProps/ctrlProp444.xml><?xml version="1.0" encoding="utf-8"?>
<formControlPr xmlns="http://schemas.microsoft.com/office/spreadsheetml/2009/9/main" objectType="CheckBox" fmlaLink="$AG$142" lockText="1" noThreeD="1"/>
</file>

<file path=xl/ctrlProps/ctrlProp445.xml><?xml version="1.0" encoding="utf-8"?>
<formControlPr xmlns="http://schemas.microsoft.com/office/spreadsheetml/2009/9/main" objectType="CheckBox" fmlaLink="$AH$142" lockText="1" noThreeD="1"/>
</file>

<file path=xl/ctrlProps/ctrlProp446.xml><?xml version="1.0" encoding="utf-8"?>
<formControlPr xmlns="http://schemas.microsoft.com/office/spreadsheetml/2009/9/main" objectType="CheckBox" fmlaLink="$AN$142" lockText="1" noThreeD="1"/>
</file>

<file path=xl/ctrlProps/ctrlProp447.xml><?xml version="1.0" encoding="utf-8"?>
<formControlPr xmlns="http://schemas.microsoft.com/office/spreadsheetml/2009/9/main" objectType="CheckBox" fmlaLink="$T$142" lockText="1" noThreeD="1"/>
</file>

<file path=xl/ctrlProps/ctrlProp448.xml><?xml version="1.0" encoding="utf-8"?>
<formControlPr xmlns="http://schemas.microsoft.com/office/spreadsheetml/2009/9/main" objectType="CheckBox" fmlaLink="$W$142" lockText="1" noThreeD="1"/>
</file>

<file path=xl/ctrlProps/ctrlProp449.xml><?xml version="1.0" encoding="utf-8"?>
<formControlPr xmlns="http://schemas.microsoft.com/office/spreadsheetml/2009/9/main" objectType="CheckBox" fmlaLink="$X$142" lockText="1" noThreeD="1"/>
</file>

<file path=xl/ctrlProps/ctrlProp45.xml><?xml version="1.0" encoding="utf-8"?>
<formControlPr xmlns="http://schemas.microsoft.com/office/spreadsheetml/2009/9/main" objectType="Drop" dropLines="20" dropStyle="combo" dx="16" fmlaLink="'data joblist'!$C$134" fmlaRange="'  '!$AF$172:$AF$191" noThreeD="1" sel="0" val="0"/>
</file>

<file path=xl/ctrlProps/ctrlProp450.xml><?xml version="1.0" encoding="utf-8"?>
<formControlPr xmlns="http://schemas.microsoft.com/office/spreadsheetml/2009/9/main" objectType="CheckBox" fmlaLink="$Y$142" lockText="1" noThreeD="1"/>
</file>

<file path=xl/ctrlProps/ctrlProp451.xml><?xml version="1.0" encoding="utf-8"?>
<formControlPr xmlns="http://schemas.microsoft.com/office/spreadsheetml/2009/9/main" objectType="CheckBox" fmlaLink="$Z$142"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fmlaLink="$AB$142" lockText="1" noThreeD="1"/>
</file>

<file path=xl/ctrlProps/ctrlProp454.xml><?xml version="1.0" encoding="utf-8"?>
<formControlPr xmlns="http://schemas.microsoft.com/office/spreadsheetml/2009/9/main" objectType="CheckBox" fmlaLink="$AI$142" lockText="1" noThreeD="1"/>
</file>

<file path=xl/ctrlProps/ctrlProp455.xml><?xml version="1.0" encoding="utf-8"?>
<formControlPr xmlns="http://schemas.microsoft.com/office/spreadsheetml/2009/9/main" objectType="CheckBox" fmlaLink="$AJ$142" lockText="1" noThreeD="1"/>
</file>

<file path=xl/ctrlProps/ctrlProp456.xml><?xml version="1.0" encoding="utf-8"?>
<formControlPr xmlns="http://schemas.microsoft.com/office/spreadsheetml/2009/9/main" objectType="CheckBox" fmlaLink="$AA$142" lockText="1" noThreeD="1"/>
</file>

<file path=xl/ctrlProps/ctrlProp457.xml><?xml version="1.0" encoding="utf-8"?>
<formControlPr xmlns="http://schemas.microsoft.com/office/spreadsheetml/2009/9/main" objectType="CheckBox" fmlaLink="$AP$142" lockText="1" noThreeD="1"/>
</file>

<file path=xl/ctrlProps/ctrlProp458.xml><?xml version="1.0" encoding="utf-8"?>
<formControlPr xmlns="http://schemas.microsoft.com/office/spreadsheetml/2009/9/main" objectType="CheckBox" fmlaLink="$AO$142" lockText="1" noThreeD="1"/>
</file>

<file path=xl/ctrlProps/ctrlProp459.xml><?xml version="1.0" encoding="utf-8"?>
<formControlPr xmlns="http://schemas.microsoft.com/office/spreadsheetml/2009/9/main" objectType="CheckBox" fmlaLink="$AC$142" lockText="1" noThreeD="1"/>
</file>

<file path=xl/ctrlProps/ctrlProp46.xml><?xml version="1.0" encoding="utf-8"?>
<formControlPr xmlns="http://schemas.microsoft.com/office/spreadsheetml/2009/9/main" objectType="Drop" dropLines="21" dropStyle="combo" dx="16" fmlaLink="'data joblist'!$C$147" fmlaRange="'  '!$AC$21:$AC$41" noThreeD="1" sel="0" val="0"/>
</file>

<file path=xl/ctrlProps/ctrlProp460.xml><?xml version="1.0" encoding="utf-8"?>
<formControlPr xmlns="http://schemas.microsoft.com/office/spreadsheetml/2009/9/main" objectType="CheckBox" fmlaLink="$I$162" lockText="1" noThreeD="1"/>
</file>

<file path=xl/ctrlProps/ctrlProp461.xml><?xml version="1.0" encoding="utf-8"?>
<formControlPr xmlns="http://schemas.microsoft.com/office/spreadsheetml/2009/9/main" objectType="CheckBox" fmlaLink="$J$162" lockText="1" noThreeD="1"/>
</file>

<file path=xl/ctrlProps/ctrlProp462.xml><?xml version="1.0" encoding="utf-8"?>
<formControlPr xmlns="http://schemas.microsoft.com/office/spreadsheetml/2009/9/main" objectType="CheckBox" fmlaLink="$K$162" lockText="1" noThreeD="1"/>
</file>

<file path=xl/ctrlProps/ctrlProp463.xml><?xml version="1.0" encoding="utf-8"?>
<formControlPr xmlns="http://schemas.microsoft.com/office/spreadsheetml/2009/9/main" objectType="CheckBox" fmlaLink="$L$162" lockText="1" noThreeD="1"/>
</file>

<file path=xl/ctrlProps/ctrlProp464.xml><?xml version="1.0" encoding="utf-8"?>
<formControlPr xmlns="http://schemas.microsoft.com/office/spreadsheetml/2009/9/main" objectType="CheckBox" fmlaLink="$M$162" lockText="1" noThreeD="1"/>
</file>

<file path=xl/ctrlProps/ctrlProp465.xml><?xml version="1.0" encoding="utf-8"?>
<formControlPr xmlns="http://schemas.microsoft.com/office/spreadsheetml/2009/9/main" objectType="CheckBox" fmlaLink="$N$162" lockText="1" noThreeD="1"/>
</file>

<file path=xl/ctrlProps/ctrlProp466.xml><?xml version="1.0" encoding="utf-8"?>
<formControlPr xmlns="http://schemas.microsoft.com/office/spreadsheetml/2009/9/main" objectType="CheckBox" fmlaLink="$O$162" lockText="1" noThreeD="1"/>
</file>

<file path=xl/ctrlProps/ctrlProp467.xml><?xml version="1.0" encoding="utf-8"?>
<formControlPr xmlns="http://schemas.microsoft.com/office/spreadsheetml/2009/9/main" objectType="CheckBox" fmlaLink="$AD$162" lockText="1" noThreeD="1"/>
</file>

<file path=xl/ctrlProps/ctrlProp468.xml><?xml version="1.0" encoding="utf-8"?>
<formControlPr xmlns="http://schemas.microsoft.com/office/spreadsheetml/2009/9/main" objectType="CheckBox" fmlaLink="$AE$162" lockText="1" noThreeD="1"/>
</file>

<file path=xl/ctrlProps/ctrlProp469.xml><?xml version="1.0" encoding="utf-8"?>
<formControlPr xmlns="http://schemas.microsoft.com/office/spreadsheetml/2009/9/main" objectType="CheckBox" fmlaLink="$AF$162" lockText="1" noThreeD="1"/>
</file>

<file path=xl/ctrlProps/ctrlProp47.xml><?xml version="1.0" encoding="utf-8"?>
<formControlPr xmlns="http://schemas.microsoft.com/office/spreadsheetml/2009/9/main" objectType="Drop" dropLines="15" dropStyle="combo" dx="16" fmlaLink="'data joblist'!$C$148" fmlaRange="'  '!$AD$21:$AD$26" noThreeD="1" sel="0" val="0"/>
</file>

<file path=xl/ctrlProps/ctrlProp470.xml><?xml version="1.0" encoding="utf-8"?>
<formControlPr xmlns="http://schemas.microsoft.com/office/spreadsheetml/2009/9/main" objectType="CheckBox" fmlaLink="$AK$162" lockText="1" noThreeD="1"/>
</file>

<file path=xl/ctrlProps/ctrlProp471.xml><?xml version="1.0" encoding="utf-8"?>
<formControlPr xmlns="http://schemas.microsoft.com/office/spreadsheetml/2009/9/main" objectType="CheckBox" fmlaLink="$AL$162" lockText="1" noThreeD="1"/>
</file>

<file path=xl/ctrlProps/ctrlProp472.xml><?xml version="1.0" encoding="utf-8"?>
<formControlPr xmlns="http://schemas.microsoft.com/office/spreadsheetml/2009/9/main" objectType="CheckBox" fmlaLink="$AM$162" lockText="1" noThreeD="1"/>
</file>

<file path=xl/ctrlProps/ctrlProp473.xml><?xml version="1.0" encoding="utf-8"?>
<formControlPr xmlns="http://schemas.microsoft.com/office/spreadsheetml/2009/9/main" objectType="CheckBox" fmlaLink="$P$162" lockText="1" noThreeD="1"/>
</file>

<file path=xl/ctrlProps/ctrlProp474.xml><?xml version="1.0" encoding="utf-8"?>
<formControlPr xmlns="http://schemas.microsoft.com/office/spreadsheetml/2009/9/main" objectType="CheckBox" fmlaLink="$Q$162" lockText="1" noThreeD="1"/>
</file>

<file path=xl/ctrlProps/ctrlProp475.xml><?xml version="1.0" encoding="utf-8"?>
<formControlPr xmlns="http://schemas.microsoft.com/office/spreadsheetml/2009/9/main" objectType="CheckBox" fmlaLink="$R$162" lockText="1" noThreeD="1"/>
</file>

<file path=xl/ctrlProps/ctrlProp476.xml><?xml version="1.0" encoding="utf-8"?>
<formControlPr xmlns="http://schemas.microsoft.com/office/spreadsheetml/2009/9/main" objectType="CheckBox" fmlaLink="$S$162"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fmlaLink="$U$162" lockText="1" noThreeD="1"/>
</file>

<file path=xl/ctrlProps/ctrlProp479.xml><?xml version="1.0" encoding="utf-8"?>
<formControlPr xmlns="http://schemas.microsoft.com/office/spreadsheetml/2009/9/main" objectType="CheckBox" fmlaLink="$V$162" lockText="1" noThreeD="1"/>
</file>

<file path=xl/ctrlProps/ctrlProp48.xml><?xml version="1.0" encoding="utf-8"?>
<formControlPr xmlns="http://schemas.microsoft.com/office/spreadsheetml/2009/9/main" objectType="Drop" dropLines="15" dropStyle="combo" dx="16" fmlaLink="'data joblist'!$C$149" fmlaRange="'  '!$AE$21:$AE$26" noThreeD="1" sel="0" val="0"/>
</file>

<file path=xl/ctrlProps/ctrlProp480.xml><?xml version="1.0" encoding="utf-8"?>
<formControlPr xmlns="http://schemas.microsoft.com/office/spreadsheetml/2009/9/main" objectType="CheckBox" fmlaLink="$AG$162" lockText="1" noThreeD="1"/>
</file>

<file path=xl/ctrlProps/ctrlProp481.xml><?xml version="1.0" encoding="utf-8"?>
<formControlPr xmlns="http://schemas.microsoft.com/office/spreadsheetml/2009/9/main" objectType="CheckBox" fmlaLink="$AH$162" lockText="1" noThreeD="1"/>
</file>

<file path=xl/ctrlProps/ctrlProp482.xml><?xml version="1.0" encoding="utf-8"?>
<formControlPr xmlns="http://schemas.microsoft.com/office/spreadsheetml/2009/9/main" objectType="CheckBox" fmlaLink="$AN$162" lockText="1" noThreeD="1"/>
</file>

<file path=xl/ctrlProps/ctrlProp483.xml><?xml version="1.0" encoding="utf-8"?>
<formControlPr xmlns="http://schemas.microsoft.com/office/spreadsheetml/2009/9/main" objectType="CheckBox" fmlaLink="$T$162" lockText="1" noThreeD="1"/>
</file>

<file path=xl/ctrlProps/ctrlProp484.xml><?xml version="1.0" encoding="utf-8"?>
<formControlPr xmlns="http://schemas.microsoft.com/office/spreadsheetml/2009/9/main" objectType="CheckBox" fmlaLink="$W$162" lockText="1" noThreeD="1"/>
</file>

<file path=xl/ctrlProps/ctrlProp485.xml><?xml version="1.0" encoding="utf-8"?>
<formControlPr xmlns="http://schemas.microsoft.com/office/spreadsheetml/2009/9/main" objectType="CheckBox" fmlaLink="$X$162" lockText="1" noThreeD="1"/>
</file>

<file path=xl/ctrlProps/ctrlProp486.xml><?xml version="1.0" encoding="utf-8"?>
<formControlPr xmlns="http://schemas.microsoft.com/office/spreadsheetml/2009/9/main" objectType="CheckBox" fmlaLink="$Y$162" lockText="1" noThreeD="1"/>
</file>

<file path=xl/ctrlProps/ctrlProp487.xml><?xml version="1.0" encoding="utf-8"?>
<formControlPr xmlns="http://schemas.microsoft.com/office/spreadsheetml/2009/9/main" objectType="CheckBox" fmlaLink="$Z$162"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fmlaLink="$AB$162" lockText="1" noThreeD="1"/>
</file>

<file path=xl/ctrlProps/ctrlProp49.xml><?xml version="1.0" encoding="utf-8"?>
<formControlPr xmlns="http://schemas.microsoft.com/office/spreadsheetml/2009/9/main" objectType="Drop" dropLines="3" dropStyle="combo" dx="16" fmlaLink="'data joblist'!$C$132" fmlaRange="'  '!$Z$21:$Z$23" noThreeD="1" sel="0" val="0"/>
</file>

<file path=xl/ctrlProps/ctrlProp490.xml><?xml version="1.0" encoding="utf-8"?>
<formControlPr xmlns="http://schemas.microsoft.com/office/spreadsheetml/2009/9/main" objectType="CheckBox" fmlaLink="$AI$162" lockText="1" noThreeD="1"/>
</file>

<file path=xl/ctrlProps/ctrlProp491.xml><?xml version="1.0" encoding="utf-8"?>
<formControlPr xmlns="http://schemas.microsoft.com/office/spreadsheetml/2009/9/main" objectType="CheckBox" fmlaLink="$AJ$162" lockText="1" noThreeD="1"/>
</file>

<file path=xl/ctrlProps/ctrlProp492.xml><?xml version="1.0" encoding="utf-8"?>
<formControlPr xmlns="http://schemas.microsoft.com/office/spreadsheetml/2009/9/main" objectType="CheckBox" fmlaLink="$AA$162" lockText="1" noThreeD="1"/>
</file>

<file path=xl/ctrlProps/ctrlProp493.xml><?xml version="1.0" encoding="utf-8"?>
<formControlPr xmlns="http://schemas.microsoft.com/office/spreadsheetml/2009/9/main" objectType="CheckBox" fmlaLink="$AP$162" lockText="1" noThreeD="1"/>
</file>

<file path=xl/ctrlProps/ctrlProp494.xml><?xml version="1.0" encoding="utf-8"?>
<formControlPr xmlns="http://schemas.microsoft.com/office/spreadsheetml/2009/9/main" objectType="CheckBox" fmlaLink="$AO$162" lockText="1" noThreeD="1"/>
</file>

<file path=xl/ctrlProps/ctrlProp495.xml><?xml version="1.0" encoding="utf-8"?>
<formControlPr xmlns="http://schemas.microsoft.com/office/spreadsheetml/2009/9/main" objectType="CheckBox" fmlaLink="$AC$162" lockText="1" noThreeD="1"/>
</file>

<file path=xl/ctrlProps/ctrlProp5.xml><?xml version="1.0" encoding="utf-8"?>
<formControlPr xmlns="http://schemas.microsoft.com/office/spreadsheetml/2009/9/main" objectType="Drop" dropLines="15" dropStyle="combo" dx="16" fmlaLink="'data joblist'!$C$22" fmlaRange="'  '!$AD$21:$AD$26" noThreeD="1" sel="0" val="0"/>
</file>

<file path=xl/ctrlProps/ctrlProp50.xml><?xml version="1.0" encoding="utf-8"?>
<formControlPr xmlns="http://schemas.microsoft.com/office/spreadsheetml/2009/9/main" objectType="Drop" dropLines="15" dropStyle="combo" dx="16" fmlaLink="'data joblist'!$C$152" fmlaRange="'  '!$Y$21:$Y$30" noThreeD="1" sel="0" val="0"/>
</file>

<file path=xl/ctrlProps/ctrlProp51.xml><?xml version="1.0" encoding="utf-8"?>
<formControlPr xmlns="http://schemas.microsoft.com/office/spreadsheetml/2009/9/main" objectType="Drop" dropLines="15" dropStyle="combo" dx="16" fmlaLink="'data joblist'!$C$154" fmlaRange="'  '!$AA$21:$AA$38" noThreeD="1" sel="0" val="0"/>
</file>

<file path=xl/ctrlProps/ctrlProp52.xml><?xml version="1.0" encoding="utf-8"?>
<formControlPr xmlns="http://schemas.microsoft.com/office/spreadsheetml/2009/9/main" objectType="Drop" dropLines="20" dropStyle="combo" dx="16" fmlaLink="'data joblist'!$C$155" fmlaRange="'  '!$AF$197:$AF$216" noThreeD="1" sel="0" val="0"/>
</file>

<file path=xl/ctrlProps/ctrlProp53.xml><?xml version="1.0" encoding="utf-8"?>
<formControlPr xmlns="http://schemas.microsoft.com/office/spreadsheetml/2009/9/main" objectType="Drop" dropLines="21" dropStyle="combo" dx="16" fmlaLink="'data joblist'!$C$168" fmlaRange="'  '!$AC$21:$AC$41" noThreeD="1" sel="0" val="0"/>
</file>

<file path=xl/ctrlProps/ctrlProp54.xml><?xml version="1.0" encoding="utf-8"?>
<formControlPr xmlns="http://schemas.microsoft.com/office/spreadsheetml/2009/9/main" objectType="Drop" dropLines="15" dropStyle="combo" dx="16" fmlaLink="'data joblist'!$C$169" fmlaRange="'  '!$AD$21:$AD$26" noThreeD="1" sel="0" val="0"/>
</file>

<file path=xl/ctrlProps/ctrlProp55.xml><?xml version="1.0" encoding="utf-8"?>
<formControlPr xmlns="http://schemas.microsoft.com/office/spreadsheetml/2009/9/main" objectType="Drop" dropLines="15" dropStyle="combo" dx="16" fmlaLink="'data joblist'!$C$170" fmlaRange="'  '!$AE$21:$AE$26" noThreeD="1" sel="0" val="0"/>
</file>

<file path=xl/ctrlProps/ctrlProp56.xml><?xml version="1.0" encoding="utf-8"?>
<formControlPr xmlns="http://schemas.microsoft.com/office/spreadsheetml/2009/9/main" objectType="Drop" dropLines="3" dropStyle="combo" dx="16" fmlaLink="'data joblist'!$C$153" fmlaRange="'  '!$Z$21:$Z$23" noThreeD="1" sel="0" val="0"/>
</file>

<file path=xl/ctrlProps/ctrlProp57.xml><?xml version="1.0" encoding="utf-8"?>
<formControlPr xmlns="http://schemas.microsoft.com/office/spreadsheetml/2009/9/main" objectType="Drop" dropLines="15" dropStyle="combo" dx="16" fmlaLink="'data joblist'!$C$173" fmlaRange="'  '!$Y$21:$Y$30" noThreeD="1" sel="0" val="0"/>
</file>

<file path=xl/ctrlProps/ctrlProp58.xml><?xml version="1.0" encoding="utf-8"?>
<formControlPr xmlns="http://schemas.microsoft.com/office/spreadsheetml/2009/9/main" objectType="Drop" dropLines="15" dropStyle="combo" dx="16" fmlaLink="'data joblist'!$C$175" fmlaRange="'  '!$AA$21:$AA$38" noThreeD="1" sel="0" val="0"/>
</file>

<file path=xl/ctrlProps/ctrlProp59.xml><?xml version="1.0" encoding="utf-8"?>
<formControlPr xmlns="http://schemas.microsoft.com/office/spreadsheetml/2009/9/main" objectType="Drop" dropLines="20" dropStyle="combo" dx="16" fmlaLink="'data joblist'!$C$176" fmlaRange="'  '!$AF$223:$AF$242" noThreeD="1" sel="0" val="0"/>
</file>

<file path=xl/ctrlProps/ctrlProp6.xml><?xml version="1.0" encoding="utf-8"?>
<formControlPr xmlns="http://schemas.microsoft.com/office/spreadsheetml/2009/9/main" objectType="Drop" dropLines="15" dropStyle="combo" dx="16" fmlaLink="'data joblist'!$C$23" fmlaRange="'  '!$AE$21:$AE$26" noThreeD="1" sel="0" val="0"/>
</file>

<file path=xl/ctrlProps/ctrlProp60.xml><?xml version="1.0" encoding="utf-8"?>
<formControlPr xmlns="http://schemas.microsoft.com/office/spreadsheetml/2009/9/main" objectType="Drop" dropLines="21" dropStyle="combo" dx="16" fmlaLink="'data joblist'!$C$189" fmlaRange="'  '!$AC$21:$AC$41" noThreeD="1" sel="0" val="0"/>
</file>

<file path=xl/ctrlProps/ctrlProp61.xml><?xml version="1.0" encoding="utf-8"?>
<formControlPr xmlns="http://schemas.microsoft.com/office/spreadsheetml/2009/9/main" objectType="Drop" dropLines="15" dropStyle="combo" dx="16" fmlaLink="'data joblist'!$C$190" fmlaRange="'  '!$AD$21:$AD$26" noThreeD="1" sel="0" val="0"/>
</file>

<file path=xl/ctrlProps/ctrlProp62.xml><?xml version="1.0" encoding="utf-8"?>
<formControlPr xmlns="http://schemas.microsoft.com/office/spreadsheetml/2009/9/main" objectType="Drop" dropLines="15" dropStyle="combo" dx="16" fmlaLink="'data joblist'!$C$191" fmlaRange="'  '!$AE$21:$AE$26" noThreeD="1" sel="0" val="0"/>
</file>

<file path=xl/ctrlProps/ctrlProp63.xml><?xml version="1.0" encoding="utf-8"?>
<formControlPr xmlns="http://schemas.microsoft.com/office/spreadsheetml/2009/9/main" objectType="Drop" dropLines="3" dropStyle="combo" dx="16" fmlaLink="'data joblist'!$C$174" fmlaRange="'  '!$Z$21:$Z$23" noThreeD="1" sel="0" val="0"/>
</file>

<file path=xl/ctrlProps/ctrlProp64.xml><?xml version="1.0" encoding="utf-8"?>
<formControlPr xmlns="http://schemas.microsoft.com/office/spreadsheetml/2009/9/main" objectType="CheckBox" fmlaLink="'data joblist'!$C$9" lockText="1" noThreeD="1"/>
</file>

<file path=xl/ctrlProps/ctrlProp65.xml><?xml version="1.0" encoding="utf-8"?>
<formControlPr xmlns="http://schemas.microsoft.com/office/spreadsheetml/2009/9/main" objectType="CheckBox" fmlaLink="'data joblist'!$C$12" lockText="1" noThreeD="1"/>
</file>

<file path=xl/ctrlProps/ctrlProp66.xml><?xml version="1.0" encoding="utf-8"?>
<formControlPr xmlns="http://schemas.microsoft.com/office/spreadsheetml/2009/9/main" objectType="CheckBox" fmlaLink="'data joblist'!$C$10" lockText="1" noThreeD="1"/>
</file>

<file path=xl/ctrlProps/ctrlProp67.xml><?xml version="1.0" encoding="utf-8"?>
<formControlPr xmlns="http://schemas.microsoft.com/office/spreadsheetml/2009/9/main" objectType="CheckBox" fmlaLink="'data joblist'!$C$13" lockText="1" noThreeD="1"/>
</file>

<file path=xl/ctrlProps/ctrlProp68.xml><?xml version="1.0" encoding="utf-8"?>
<formControlPr xmlns="http://schemas.microsoft.com/office/spreadsheetml/2009/9/main" objectType="CheckBox" fmlaLink="'data joblist'!$C$14" lockText="1" noThreeD="1"/>
</file>

<file path=xl/ctrlProps/ctrlProp69.xml><?xml version="1.0" encoding="utf-8"?>
<formControlPr xmlns="http://schemas.microsoft.com/office/spreadsheetml/2009/9/main" objectType="CheckBox" fmlaLink="'data joblist'!$C$11" lockText="1" noThreeD="1"/>
</file>

<file path=xl/ctrlProps/ctrlProp7.xml><?xml version="1.0" encoding="utf-8"?>
<formControlPr xmlns="http://schemas.microsoft.com/office/spreadsheetml/2009/9/main" objectType="Drop" dropLines="3" dropStyle="combo" dx="16" fmlaLink="'data joblist'!$C$6" fmlaRange="'  '!$Z$21:$Z$23" noThreeD="1" sel="0" val="0"/>
</file>

<file path=xl/ctrlProps/ctrlProp70.xml><?xml version="1.0" encoding="utf-8"?>
<formControlPr xmlns="http://schemas.microsoft.com/office/spreadsheetml/2009/9/main" objectType="CheckBox" fmlaLink="'data joblist'!$C$16" lockText="1" noThreeD="1"/>
</file>

<file path=xl/ctrlProps/ctrlProp71.xml><?xml version="1.0" encoding="utf-8"?>
<formControlPr xmlns="http://schemas.microsoft.com/office/spreadsheetml/2009/9/main" objectType="CheckBox" fmlaLink="'data joblist'!$C$15" lockText="1" noThreeD="1"/>
</file>

<file path=xl/ctrlProps/ctrlProp72.xml><?xml version="1.0" encoding="utf-8"?>
<formControlPr xmlns="http://schemas.microsoft.com/office/spreadsheetml/2009/9/main" objectType="CheckBox" fmlaLink="'data joblist'!$C$17" lockText="1" noThreeD="1"/>
</file>

<file path=xl/ctrlProps/ctrlProp73.xml><?xml version="1.0" encoding="utf-8"?>
<formControlPr xmlns="http://schemas.microsoft.com/office/spreadsheetml/2009/9/main" objectType="CheckBox" fmlaLink="'data joblist'!$C$18" lockText="1" noThreeD="1"/>
</file>

<file path=xl/ctrlProps/ctrlProp74.xml><?xml version="1.0" encoding="utf-8"?>
<formControlPr xmlns="http://schemas.microsoft.com/office/spreadsheetml/2009/9/main" objectType="CheckBox" fmlaLink="'data joblist'!$C$19" lockText="1" noThreeD="1"/>
</file>

<file path=xl/ctrlProps/ctrlProp75.xml><?xml version="1.0" encoding="utf-8"?>
<formControlPr xmlns="http://schemas.microsoft.com/office/spreadsheetml/2009/9/main" objectType="CheckBox" fmlaLink="'data joblist'!$C$20" lockText="1" noThreeD="1"/>
</file>

<file path=xl/ctrlProps/ctrlProp76.xml><?xml version="1.0" encoding="utf-8"?>
<formControlPr xmlns="http://schemas.microsoft.com/office/spreadsheetml/2009/9/main" objectType="CheckBox" fmlaLink="'data joblist'!$C$30" lockText="1" noThreeD="1"/>
</file>

<file path=xl/ctrlProps/ctrlProp77.xml><?xml version="1.0" encoding="utf-8"?>
<formControlPr xmlns="http://schemas.microsoft.com/office/spreadsheetml/2009/9/main" objectType="CheckBox" fmlaLink="'data joblist'!$C$33" lockText="1" noThreeD="1"/>
</file>

<file path=xl/ctrlProps/ctrlProp78.xml><?xml version="1.0" encoding="utf-8"?>
<formControlPr xmlns="http://schemas.microsoft.com/office/spreadsheetml/2009/9/main" objectType="CheckBox" fmlaLink="'data joblist'!$C$31" lockText="1" noThreeD="1"/>
</file>

<file path=xl/ctrlProps/ctrlProp79.xml><?xml version="1.0" encoding="utf-8"?>
<formControlPr xmlns="http://schemas.microsoft.com/office/spreadsheetml/2009/9/main" objectType="CheckBox" fmlaLink="'data joblist'!$C$34" lockText="1" noThreeD="1"/>
</file>

<file path=xl/ctrlProps/ctrlProp8.xml><?xml version="1.0" encoding="utf-8"?>
<formControlPr xmlns="http://schemas.microsoft.com/office/spreadsheetml/2009/9/main" objectType="Drop" dropLines="10" dropStyle="combo" dx="16" fmlaLink="'data joblist'!$C$26" fmlaRange="'  '!$Y$21:$Y$30" noThreeD="1" sel="0" val="0"/>
</file>

<file path=xl/ctrlProps/ctrlProp80.xml><?xml version="1.0" encoding="utf-8"?>
<formControlPr xmlns="http://schemas.microsoft.com/office/spreadsheetml/2009/9/main" objectType="CheckBox" fmlaLink="'data joblist'!$C$35" lockText="1" noThreeD="1"/>
</file>

<file path=xl/ctrlProps/ctrlProp81.xml><?xml version="1.0" encoding="utf-8"?>
<formControlPr xmlns="http://schemas.microsoft.com/office/spreadsheetml/2009/9/main" objectType="CheckBox" fmlaLink="'data joblist'!$C$32" lockText="1" noThreeD="1"/>
</file>

<file path=xl/ctrlProps/ctrlProp82.xml><?xml version="1.0" encoding="utf-8"?>
<formControlPr xmlns="http://schemas.microsoft.com/office/spreadsheetml/2009/9/main" objectType="CheckBox" fmlaLink="'data joblist'!$C$37" lockText="1" noThreeD="1"/>
</file>

<file path=xl/ctrlProps/ctrlProp83.xml><?xml version="1.0" encoding="utf-8"?>
<formControlPr xmlns="http://schemas.microsoft.com/office/spreadsheetml/2009/9/main" objectType="CheckBox" fmlaLink="'data joblist'!$C$36" lockText="1" noThreeD="1"/>
</file>

<file path=xl/ctrlProps/ctrlProp84.xml><?xml version="1.0" encoding="utf-8"?>
<formControlPr xmlns="http://schemas.microsoft.com/office/spreadsheetml/2009/9/main" objectType="CheckBox" fmlaLink="'data joblist'!$C$38" lockText="1" noThreeD="1"/>
</file>

<file path=xl/ctrlProps/ctrlProp85.xml><?xml version="1.0" encoding="utf-8"?>
<formControlPr xmlns="http://schemas.microsoft.com/office/spreadsheetml/2009/9/main" objectType="CheckBox" fmlaLink="'data joblist'!$C$39" lockText="1" noThreeD="1"/>
</file>

<file path=xl/ctrlProps/ctrlProp86.xml><?xml version="1.0" encoding="utf-8"?>
<formControlPr xmlns="http://schemas.microsoft.com/office/spreadsheetml/2009/9/main" objectType="CheckBox" fmlaLink="'data joblist'!$C$40" lockText="1" noThreeD="1"/>
</file>

<file path=xl/ctrlProps/ctrlProp87.xml><?xml version="1.0" encoding="utf-8"?>
<formControlPr xmlns="http://schemas.microsoft.com/office/spreadsheetml/2009/9/main" objectType="CheckBox" fmlaLink="'data joblist'!$C$41" lockText="1" noThreeD="1"/>
</file>

<file path=xl/ctrlProps/ctrlProp88.xml><?xml version="1.0" encoding="utf-8"?>
<formControlPr xmlns="http://schemas.microsoft.com/office/spreadsheetml/2009/9/main" objectType="CheckBox" fmlaLink="'data joblist'!$C$51" lockText="1" noThreeD="1"/>
</file>

<file path=xl/ctrlProps/ctrlProp89.xml><?xml version="1.0" encoding="utf-8"?>
<formControlPr xmlns="http://schemas.microsoft.com/office/spreadsheetml/2009/9/main" objectType="CheckBox" fmlaLink="'data joblist'!$C$54" lockText="1" noThreeD="1"/>
</file>

<file path=xl/ctrlProps/ctrlProp9.xml><?xml version="1.0" encoding="utf-8"?>
<formControlPr xmlns="http://schemas.microsoft.com/office/spreadsheetml/2009/9/main" objectType="Drop" dropLines="15" dropStyle="combo" dx="16" fmlaLink="'data joblist'!$C$28" fmlaRange="'  '!$AA$21:$AA$38" noThreeD="1" sel="0" val="0"/>
</file>

<file path=xl/ctrlProps/ctrlProp90.xml><?xml version="1.0" encoding="utf-8"?>
<formControlPr xmlns="http://schemas.microsoft.com/office/spreadsheetml/2009/9/main" objectType="CheckBox" fmlaLink="'data joblist'!$C$52" lockText="1" noThreeD="1"/>
</file>

<file path=xl/ctrlProps/ctrlProp91.xml><?xml version="1.0" encoding="utf-8"?>
<formControlPr xmlns="http://schemas.microsoft.com/office/spreadsheetml/2009/9/main" objectType="CheckBox" fmlaLink="'data joblist'!$C$55" lockText="1" noThreeD="1"/>
</file>

<file path=xl/ctrlProps/ctrlProp92.xml><?xml version="1.0" encoding="utf-8"?>
<formControlPr xmlns="http://schemas.microsoft.com/office/spreadsheetml/2009/9/main" objectType="CheckBox" fmlaLink="'data joblist'!$C$56" lockText="1" noThreeD="1"/>
</file>

<file path=xl/ctrlProps/ctrlProp93.xml><?xml version="1.0" encoding="utf-8"?>
<formControlPr xmlns="http://schemas.microsoft.com/office/spreadsheetml/2009/9/main" objectType="CheckBox" fmlaLink="'data joblist'!$C$53" lockText="1" noThreeD="1"/>
</file>

<file path=xl/ctrlProps/ctrlProp94.xml><?xml version="1.0" encoding="utf-8"?>
<formControlPr xmlns="http://schemas.microsoft.com/office/spreadsheetml/2009/9/main" objectType="CheckBox" fmlaLink="'data joblist'!$C$58" lockText="1" noThreeD="1"/>
</file>

<file path=xl/ctrlProps/ctrlProp95.xml><?xml version="1.0" encoding="utf-8"?>
<formControlPr xmlns="http://schemas.microsoft.com/office/spreadsheetml/2009/9/main" objectType="CheckBox" fmlaLink="'data joblist'!$C$57" lockText="1" noThreeD="1"/>
</file>

<file path=xl/ctrlProps/ctrlProp96.xml><?xml version="1.0" encoding="utf-8"?>
<formControlPr xmlns="http://schemas.microsoft.com/office/spreadsheetml/2009/9/main" objectType="CheckBox" fmlaLink="'data joblist'!$C$59" lockText="1" noThreeD="1"/>
</file>

<file path=xl/ctrlProps/ctrlProp97.xml><?xml version="1.0" encoding="utf-8"?>
<formControlPr xmlns="http://schemas.microsoft.com/office/spreadsheetml/2009/9/main" objectType="CheckBox" fmlaLink="'data joblist'!$C$60" lockText="1" noThreeD="1"/>
</file>

<file path=xl/ctrlProps/ctrlProp98.xml><?xml version="1.0" encoding="utf-8"?>
<formControlPr xmlns="http://schemas.microsoft.com/office/spreadsheetml/2009/9/main" objectType="CheckBox" fmlaLink="'data joblist'!$C$61" lockText="1" noThreeD="1"/>
</file>

<file path=xl/ctrlProps/ctrlProp99.xml><?xml version="1.0" encoding="utf-8"?>
<formControlPr xmlns="http://schemas.microsoft.com/office/spreadsheetml/2009/9/main" objectType="CheckBox" fmlaLink="'data joblist'!$C$62"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FD16993-EEB0-43A2-A7F5-39AC76FE9E91}" type="doc">
      <dgm:prSet loTypeId="urn:microsoft.com/office/officeart/2005/8/layout/architecture" loCatId="list" qsTypeId="urn:microsoft.com/office/officeart/2005/8/quickstyle/simple1" qsCatId="simple" csTypeId="urn:microsoft.com/office/officeart/2005/8/colors/accent1_2" csCatId="accent1" phldr="1"/>
      <dgm:spPr/>
      <dgm:t>
        <a:bodyPr/>
        <a:lstStyle/>
        <a:p>
          <a:endParaRPr lang="en-MY"/>
        </a:p>
      </dgm:t>
    </dgm:pt>
    <dgm:pt modelId="{38948A17-B453-41F6-B520-8E6FAAC961E5}">
      <dgm:prSet phldrT="[Text]">
        <dgm:style>
          <a:lnRef idx="2">
            <a:schemeClr val="accent4"/>
          </a:lnRef>
          <a:fillRef idx="1">
            <a:schemeClr val="lt1"/>
          </a:fillRef>
          <a:effectRef idx="0">
            <a:schemeClr val="accent4"/>
          </a:effectRef>
          <a:fontRef idx="minor">
            <a:schemeClr val="dk1"/>
          </a:fontRef>
        </dgm:style>
      </dgm:prSet>
      <dgm:spPr/>
      <dgm:t>
        <a:bodyPr/>
        <a:lstStyle/>
        <a:p>
          <a:r>
            <a:rPr lang="en-MY">
              <a:solidFill>
                <a:schemeClr val="tx1">
                  <a:lumMod val="85000"/>
                  <a:lumOff val="15000"/>
                </a:schemeClr>
              </a:solidFill>
            </a:rPr>
            <a:t>1</a:t>
          </a:r>
        </a:p>
      </dgm:t>
    </dgm:pt>
    <dgm:pt modelId="{24696F7C-6B2E-4B11-9C73-ADE2A17916D6}" type="parTrans" cxnId="{C92859DB-6C51-46AD-AC96-CF276C11ABBD}">
      <dgm:prSet/>
      <dgm:spPr/>
      <dgm:t>
        <a:bodyPr/>
        <a:lstStyle/>
        <a:p>
          <a:endParaRPr lang="en-MY">
            <a:solidFill>
              <a:schemeClr val="tx1">
                <a:lumMod val="85000"/>
                <a:lumOff val="15000"/>
              </a:schemeClr>
            </a:solidFill>
          </a:endParaRPr>
        </a:p>
      </dgm:t>
    </dgm:pt>
    <dgm:pt modelId="{6845D6D9-36A4-4A62-BC48-93205266E929}" type="sibTrans" cxnId="{C92859DB-6C51-46AD-AC96-CF276C11ABBD}">
      <dgm:prSet/>
      <dgm:spPr/>
      <dgm:t>
        <a:bodyPr/>
        <a:lstStyle/>
        <a:p>
          <a:endParaRPr lang="en-MY">
            <a:solidFill>
              <a:schemeClr val="tx1">
                <a:lumMod val="85000"/>
                <a:lumOff val="15000"/>
              </a:schemeClr>
            </a:solidFill>
          </a:endParaRPr>
        </a:p>
      </dgm:t>
    </dgm:pt>
    <dgm:pt modelId="{3CC324F0-D4B1-4A46-B93B-579648D382E6}">
      <dgm:prSet phldrT="[Text]"/>
      <dgm:spPr>
        <a:solidFill>
          <a:srgbClr val="00B050"/>
        </a:solidFill>
      </dgm:spPr>
      <dgm:t>
        <a:bodyPr/>
        <a:lstStyle/>
        <a:p>
          <a:r>
            <a:rPr lang="en-MY">
              <a:solidFill>
                <a:schemeClr val="tx1">
                  <a:lumMod val="85000"/>
                  <a:lumOff val="15000"/>
                </a:schemeClr>
              </a:solidFill>
            </a:rPr>
            <a:t>2</a:t>
          </a:r>
        </a:p>
      </dgm:t>
    </dgm:pt>
    <dgm:pt modelId="{90ECE384-FA24-40C4-BADF-2A02275DA4E4}" type="parTrans" cxnId="{14E959F4-180B-40FE-8A5F-C810841DB5E5}">
      <dgm:prSet/>
      <dgm:spPr/>
      <dgm:t>
        <a:bodyPr/>
        <a:lstStyle/>
        <a:p>
          <a:endParaRPr lang="en-MY">
            <a:solidFill>
              <a:schemeClr val="tx1">
                <a:lumMod val="85000"/>
                <a:lumOff val="15000"/>
              </a:schemeClr>
            </a:solidFill>
          </a:endParaRPr>
        </a:p>
      </dgm:t>
    </dgm:pt>
    <dgm:pt modelId="{7F563B37-E51B-4145-A137-D6270B3F87C2}" type="sibTrans" cxnId="{14E959F4-180B-40FE-8A5F-C810841DB5E5}">
      <dgm:prSet/>
      <dgm:spPr/>
      <dgm:t>
        <a:bodyPr/>
        <a:lstStyle/>
        <a:p>
          <a:endParaRPr lang="en-MY">
            <a:solidFill>
              <a:schemeClr val="tx1">
                <a:lumMod val="85000"/>
                <a:lumOff val="15000"/>
              </a:schemeClr>
            </a:solidFill>
          </a:endParaRPr>
        </a:p>
      </dgm:t>
    </dgm:pt>
    <dgm:pt modelId="{153FA978-C810-4D1D-B988-A4E13A4590C7}">
      <dgm:prSet phldrT="[Text]"/>
      <dgm:spPr>
        <a:solidFill>
          <a:srgbClr val="00B050"/>
        </a:solidFill>
      </dgm:spPr>
      <dgm:t>
        <a:bodyPr/>
        <a:lstStyle/>
        <a:p>
          <a:r>
            <a:rPr lang="en-MY">
              <a:solidFill>
                <a:schemeClr val="tx1">
                  <a:lumMod val="85000"/>
                  <a:lumOff val="15000"/>
                </a:schemeClr>
              </a:solidFill>
            </a:rPr>
            <a:t>3</a:t>
          </a:r>
        </a:p>
      </dgm:t>
    </dgm:pt>
    <dgm:pt modelId="{15F727E7-E9DF-47F2-93C5-79F210FF9CA1}" type="parTrans" cxnId="{464661FE-97D0-4892-BD64-60A900D3F7F1}">
      <dgm:prSet/>
      <dgm:spPr/>
      <dgm:t>
        <a:bodyPr/>
        <a:lstStyle/>
        <a:p>
          <a:endParaRPr lang="en-MY">
            <a:solidFill>
              <a:schemeClr val="tx1">
                <a:lumMod val="85000"/>
                <a:lumOff val="15000"/>
              </a:schemeClr>
            </a:solidFill>
          </a:endParaRPr>
        </a:p>
      </dgm:t>
    </dgm:pt>
    <dgm:pt modelId="{9ACD15FB-0F96-44D4-BDF1-E46629992F21}" type="sibTrans" cxnId="{464661FE-97D0-4892-BD64-60A900D3F7F1}">
      <dgm:prSet/>
      <dgm:spPr/>
      <dgm:t>
        <a:bodyPr/>
        <a:lstStyle/>
        <a:p>
          <a:endParaRPr lang="en-MY">
            <a:solidFill>
              <a:schemeClr val="tx1">
                <a:lumMod val="85000"/>
                <a:lumOff val="15000"/>
              </a:schemeClr>
            </a:solidFill>
          </a:endParaRPr>
        </a:p>
      </dgm:t>
    </dgm:pt>
    <dgm:pt modelId="{75028126-987B-4502-B49F-89BAC55594D6}">
      <dgm:prSet phldrT="[Text]"/>
      <dgm:spPr>
        <a:solidFill>
          <a:srgbClr val="00B050"/>
        </a:solidFill>
      </dgm:spPr>
      <dgm:t>
        <a:bodyPr/>
        <a:lstStyle/>
        <a:p>
          <a:r>
            <a:rPr lang="en-MY">
              <a:solidFill>
                <a:schemeClr val="tx1">
                  <a:lumMod val="85000"/>
                  <a:lumOff val="15000"/>
                </a:schemeClr>
              </a:solidFill>
            </a:rPr>
            <a:t>4</a:t>
          </a:r>
        </a:p>
      </dgm:t>
    </dgm:pt>
    <dgm:pt modelId="{07B0A0F4-04AB-4CD8-8698-E768EDA1497E}" type="parTrans" cxnId="{89771194-E96F-481C-A0AE-E10AE7CA139F}">
      <dgm:prSet/>
      <dgm:spPr/>
      <dgm:t>
        <a:bodyPr/>
        <a:lstStyle/>
        <a:p>
          <a:endParaRPr lang="en-MY">
            <a:solidFill>
              <a:schemeClr val="tx1">
                <a:lumMod val="85000"/>
                <a:lumOff val="15000"/>
              </a:schemeClr>
            </a:solidFill>
          </a:endParaRPr>
        </a:p>
      </dgm:t>
    </dgm:pt>
    <dgm:pt modelId="{E5C46449-2909-4248-87E9-BADBA6620502}" type="sibTrans" cxnId="{89771194-E96F-481C-A0AE-E10AE7CA139F}">
      <dgm:prSet/>
      <dgm:spPr/>
      <dgm:t>
        <a:bodyPr/>
        <a:lstStyle/>
        <a:p>
          <a:endParaRPr lang="en-MY">
            <a:solidFill>
              <a:schemeClr val="tx1">
                <a:lumMod val="85000"/>
                <a:lumOff val="15000"/>
              </a:schemeClr>
            </a:solidFill>
          </a:endParaRPr>
        </a:p>
      </dgm:t>
    </dgm:pt>
    <dgm:pt modelId="{CF4022DE-F074-48A4-B399-3264098F71D5}">
      <dgm:prSet phldrT="[Text]"/>
      <dgm:spPr>
        <a:solidFill>
          <a:srgbClr val="FFFF00"/>
        </a:solidFill>
      </dgm:spPr>
      <dgm:t>
        <a:bodyPr/>
        <a:lstStyle/>
        <a:p>
          <a:r>
            <a:rPr lang="en-MY">
              <a:solidFill>
                <a:schemeClr val="tx1">
                  <a:lumMod val="85000"/>
                  <a:lumOff val="15000"/>
                </a:schemeClr>
              </a:solidFill>
            </a:rPr>
            <a:t>5</a:t>
          </a:r>
        </a:p>
      </dgm:t>
    </dgm:pt>
    <dgm:pt modelId="{9B0EA301-C496-4F09-A882-590BE1F52EF3}" type="parTrans" cxnId="{051B93F9-915C-43B0-8E82-4E6140DA82E1}">
      <dgm:prSet/>
      <dgm:spPr/>
      <dgm:t>
        <a:bodyPr/>
        <a:lstStyle/>
        <a:p>
          <a:endParaRPr lang="en-MY">
            <a:solidFill>
              <a:schemeClr val="tx1">
                <a:lumMod val="85000"/>
                <a:lumOff val="15000"/>
              </a:schemeClr>
            </a:solidFill>
          </a:endParaRPr>
        </a:p>
      </dgm:t>
    </dgm:pt>
    <dgm:pt modelId="{93662E5B-6496-454D-A60A-63F7BE1243E3}" type="sibTrans" cxnId="{051B93F9-915C-43B0-8E82-4E6140DA82E1}">
      <dgm:prSet/>
      <dgm:spPr/>
      <dgm:t>
        <a:bodyPr/>
        <a:lstStyle/>
        <a:p>
          <a:endParaRPr lang="en-MY">
            <a:solidFill>
              <a:schemeClr val="tx1">
                <a:lumMod val="85000"/>
                <a:lumOff val="15000"/>
              </a:schemeClr>
            </a:solidFill>
          </a:endParaRPr>
        </a:p>
      </dgm:t>
    </dgm:pt>
    <dgm:pt modelId="{4321C9E7-2479-4863-9039-66CCC33517F1}">
      <dgm:prSet phldrT="[Text]"/>
      <dgm:spPr>
        <a:solidFill>
          <a:srgbClr val="00B050"/>
        </a:solidFill>
      </dgm:spPr>
      <dgm:t>
        <a:bodyPr/>
        <a:lstStyle/>
        <a:p>
          <a:r>
            <a:rPr lang="en-MY">
              <a:solidFill>
                <a:schemeClr val="tx1">
                  <a:lumMod val="85000"/>
                  <a:lumOff val="15000"/>
                </a:schemeClr>
              </a:solidFill>
            </a:rPr>
            <a:t>2</a:t>
          </a:r>
        </a:p>
      </dgm:t>
    </dgm:pt>
    <dgm:pt modelId="{4DE6A259-CE69-47C1-A45F-D855BF7523B5}" type="parTrans" cxnId="{31777107-A32F-46F3-A08E-B60B133BD2D5}">
      <dgm:prSet/>
      <dgm:spPr/>
      <dgm:t>
        <a:bodyPr/>
        <a:lstStyle/>
        <a:p>
          <a:endParaRPr lang="en-MY">
            <a:solidFill>
              <a:schemeClr val="tx1">
                <a:lumMod val="85000"/>
                <a:lumOff val="15000"/>
              </a:schemeClr>
            </a:solidFill>
          </a:endParaRPr>
        </a:p>
      </dgm:t>
    </dgm:pt>
    <dgm:pt modelId="{946DE6F8-7EF6-47C9-882E-8189F404FF8E}" type="sibTrans" cxnId="{31777107-A32F-46F3-A08E-B60B133BD2D5}">
      <dgm:prSet/>
      <dgm:spPr/>
      <dgm:t>
        <a:bodyPr/>
        <a:lstStyle/>
        <a:p>
          <a:endParaRPr lang="en-MY">
            <a:solidFill>
              <a:schemeClr val="tx1">
                <a:lumMod val="85000"/>
                <a:lumOff val="15000"/>
              </a:schemeClr>
            </a:solidFill>
          </a:endParaRPr>
        </a:p>
      </dgm:t>
    </dgm:pt>
    <dgm:pt modelId="{C610AE31-3364-4028-B1C5-12BFB78E505E}">
      <dgm:prSet phldrT="[Text]"/>
      <dgm:spPr>
        <a:solidFill>
          <a:srgbClr val="00B050"/>
        </a:solidFill>
      </dgm:spPr>
      <dgm:t>
        <a:bodyPr/>
        <a:lstStyle/>
        <a:p>
          <a:r>
            <a:rPr lang="en-MY">
              <a:solidFill>
                <a:schemeClr val="tx1">
                  <a:lumMod val="85000"/>
                  <a:lumOff val="15000"/>
                </a:schemeClr>
              </a:solidFill>
            </a:rPr>
            <a:t>3</a:t>
          </a:r>
        </a:p>
      </dgm:t>
    </dgm:pt>
    <dgm:pt modelId="{73B17CB9-2910-4A48-8E98-7CD32D71E46B}" type="parTrans" cxnId="{5911720E-DBC7-40D4-A235-3165BEF2A7D8}">
      <dgm:prSet/>
      <dgm:spPr/>
      <dgm:t>
        <a:bodyPr/>
        <a:lstStyle/>
        <a:p>
          <a:endParaRPr lang="en-MY">
            <a:solidFill>
              <a:schemeClr val="tx1">
                <a:lumMod val="85000"/>
                <a:lumOff val="15000"/>
              </a:schemeClr>
            </a:solidFill>
          </a:endParaRPr>
        </a:p>
      </dgm:t>
    </dgm:pt>
    <dgm:pt modelId="{527902C3-CF97-4C57-9F2D-2130532AB480}" type="sibTrans" cxnId="{5911720E-DBC7-40D4-A235-3165BEF2A7D8}">
      <dgm:prSet/>
      <dgm:spPr/>
      <dgm:t>
        <a:bodyPr/>
        <a:lstStyle/>
        <a:p>
          <a:endParaRPr lang="en-MY">
            <a:solidFill>
              <a:schemeClr val="tx1">
                <a:lumMod val="85000"/>
                <a:lumOff val="15000"/>
              </a:schemeClr>
            </a:solidFill>
          </a:endParaRPr>
        </a:p>
      </dgm:t>
    </dgm:pt>
    <dgm:pt modelId="{1863FEC9-C8B4-4CA7-A6FB-06906594F620}">
      <dgm:prSet phldrT="[Text]"/>
      <dgm:spPr>
        <a:solidFill>
          <a:srgbClr val="00B050"/>
        </a:solidFill>
      </dgm:spPr>
      <dgm:t>
        <a:bodyPr/>
        <a:lstStyle/>
        <a:p>
          <a:r>
            <a:rPr lang="en-MY">
              <a:solidFill>
                <a:schemeClr val="tx1">
                  <a:lumMod val="85000"/>
                  <a:lumOff val="15000"/>
                </a:schemeClr>
              </a:solidFill>
            </a:rPr>
            <a:t>4</a:t>
          </a:r>
        </a:p>
      </dgm:t>
    </dgm:pt>
    <dgm:pt modelId="{7BDC06F8-E683-4289-BDD1-FD043699BBAF}" type="parTrans" cxnId="{16A0ECC2-A299-449D-94D1-F0B32CF7985D}">
      <dgm:prSet/>
      <dgm:spPr/>
      <dgm:t>
        <a:bodyPr/>
        <a:lstStyle/>
        <a:p>
          <a:endParaRPr lang="en-MY">
            <a:solidFill>
              <a:schemeClr val="tx1">
                <a:lumMod val="85000"/>
                <a:lumOff val="15000"/>
              </a:schemeClr>
            </a:solidFill>
          </a:endParaRPr>
        </a:p>
      </dgm:t>
    </dgm:pt>
    <dgm:pt modelId="{6AB91E82-B3A5-4792-B018-5E98986FA775}" type="sibTrans" cxnId="{16A0ECC2-A299-449D-94D1-F0B32CF7985D}">
      <dgm:prSet/>
      <dgm:spPr/>
      <dgm:t>
        <a:bodyPr/>
        <a:lstStyle/>
        <a:p>
          <a:endParaRPr lang="en-MY">
            <a:solidFill>
              <a:schemeClr val="tx1">
                <a:lumMod val="85000"/>
                <a:lumOff val="15000"/>
              </a:schemeClr>
            </a:solidFill>
          </a:endParaRPr>
        </a:p>
      </dgm:t>
    </dgm:pt>
    <dgm:pt modelId="{2ADF959D-4A47-4F3E-9201-95AD6C38B139}">
      <dgm:prSet phldrT="[Text]"/>
      <dgm:spPr>
        <a:solidFill>
          <a:srgbClr val="FFFF00"/>
        </a:solidFill>
      </dgm:spPr>
      <dgm:t>
        <a:bodyPr/>
        <a:lstStyle/>
        <a:p>
          <a:r>
            <a:rPr lang="en-MY">
              <a:solidFill>
                <a:schemeClr val="tx1">
                  <a:lumMod val="85000"/>
                  <a:lumOff val="15000"/>
                </a:schemeClr>
              </a:solidFill>
            </a:rPr>
            <a:t>5</a:t>
          </a:r>
        </a:p>
      </dgm:t>
    </dgm:pt>
    <dgm:pt modelId="{EF4DDC46-E66B-4E0F-8184-3D367B3CC335}" type="parTrans" cxnId="{DBCFEBB1-F89B-47AD-9A44-264CCCD7714E}">
      <dgm:prSet/>
      <dgm:spPr/>
      <dgm:t>
        <a:bodyPr/>
        <a:lstStyle/>
        <a:p>
          <a:endParaRPr lang="en-MY">
            <a:solidFill>
              <a:schemeClr val="tx1">
                <a:lumMod val="85000"/>
                <a:lumOff val="15000"/>
              </a:schemeClr>
            </a:solidFill>
          </a:endParaRPr>
        </a:p>
      </dgm:t>
    </dgm:pt>
    <dgm:pt modelId="{0C19C198-A3F9-4E48-B1C8-9633CD921B67}" type="sibTrans" cxnId="{DBCFEBB1-F89B-47AD-9A44-264CCCD7714E}">
      <dgm:prSet/>
      <dgm:spPr/>
      <dgm:t>
        <a:bodyPr/>
        <a:lstStyle/>
        <a:p>
          <a:endParaRPr lang="en-MY">
            <a:solidFill>
              <a:schemeClr val="tx1">
                <a:lumMod val="85000"/>
                <a:lumOff val="15000"/>
              </a:schemeClr>
            </a:solidFill>
          </a:endParaRPr>
        </a:p>
      </dgm:t>
    </dgm:pt>
    <dgm:pt modelId="{775836C7-2199-4C57-A62E-D861C38E60E7}">
      <dgm:prSet phldrT="[Text]"/>
      <dgm:spPr>
        <a:solidFill>
          <a:srgbClr val="00B050"/>
        </a:solidFill>
      </dgm:spPr>
      <dgm:t>
        <a:bodyPr/>
        <a:lstStyle/>
        <a:p>
          <a:r>
            <a:rPr lang="en-MY">
              <a:solidFill>
                <a:schemeClr val="tx1">
                  <a:lumMod val="85000"/>
                  <a:lumOff val="15000"/>
                </a:schemeClr>
              </a:solidFill>
            </a:rPr>
            <a:t>4</a:t>
          </a:r>
        </a:p>
      </dgm:t>
    </dgm:pt>
    <dgm:pt modelId="{1968D7DC-D2C0-4644-92A6-DBCA21C62846}" type="parTrans" cxnId="{62A05B94-2C4C-4CD7-8F9D-F5BE75133C9D}">
      <dgm:prSet/>
      <dgm:spPr/>
      <dgm:t>
        <a:bodyPr/>
        <a:lstStyle/>
        <a:p>
          <a:endParaRPr lang="en-MY">
            <a:solidFill>
              <a:schemeClr val="tx1">
                <a:lumMod val="85000"/>
                <a:lumOff val="15000"/>
              </a:schemeClr>
            </a:solidFill>
          </a:endParaRPr>
        </a:p>
      </dgm:t>
    </dgm:pt>
    <dgm:pt modelId="{9686B415-4FC7-4B1F-A32B-E1044D371B34}" type="sibTrans" cxnId="{62A05B94-2C4C-4CD7-8F9D-F5BE75133C9D}">
      <dgm:prSet/>
      <dgm:spPr/>
      <dgm:t>
        <a:bodyPr/>
        <a:lstStyle/>
        <a:p>
          <a:endParaRPr lang="en-MY">
            <a:solidFill>
              <a:schemeClr val="tx1">
                <a:lumMod val="85000"/>
                <a:lumOff val="15000"/>
              </a:schemeClr>
            </a:solidFill>
          </a:endParaRPr>
        </a:p>
      </dgm:t>
    </dgm:pt>
    <dgm:pt modelId="{60CC6D45-B2CF-4E48-AE30-201D9694D719}">
      <dgm:prSet phldrT="[Text]"/>
      <dgm:spPr>
        <a:solidFill>
          <a:srgbClr val="FFFF00"/>
        </a:solidFill>
      </dgm:spPr>
      <dgm:t>
        <a:bodyPr/>
        <a:lstStyle/>
        <a:p>
          <a:r>
            <a:rPr lang="en-MY">
              <a:solidFill>
                <a:schemeClr val="tx1">
                  <a:lumMod val="85000"/>
                  <a:lumOff val="15000"/>
                </a:schemeClr>
              </a:solidFill>
            </a:rPr>
            <a:t>6</a:t>
          </a:r>
        </a:p>
      </dgm:t>
    </dgm:pt>
    <dgm:pt modelId="{AF4CDE73-FEFE-4B01-9A0E-5AE78A790CE4}" type="parTrans" cxnId="{0FA1267F-E28D-432A-A345-8A0DA76E90DC}">
      <dgm:prSet/>
      <dgm:spPr/>
      <dgm:t>
        <a:bodyPr/>
        <a:lstStyle/>
        <a:p>
          <a:endParaRPr lang="en-MY">
            <a:solidFill>
              <a:schemeClr val="tx1">
                <a:lumMod val="85000"/>
                <a:lumOff val="15000"/>
              </a:schemeClr>
            </a:solidFill>
          </a:endParaRPr>
        </a:p>
      </dgm:t>
    </dgm:pt>
    <dgm:pt modelId="{9C60A22E-6E00-4D41-8484-54EF5AB921DE}" type="sibTrans" cxnId="{0FA1267F-E28D-432A-A345-8A0DA76E90DC}">
      <dgm:prSet/>
      <dgm:spPr/>
      <dgm:t>
        <a:bodyPr/>
        <a:lstStyle/>
        <a:p>
          <a:endParaRPr lang="en-MY">
            <a:solidFill>
              <a:schemeClr val="tx1">
                <a:lumMod val="85000"/>
                <a:lumOff val="15000"/>
              </a:schemeClr>
            </a:solidFill>
          </a:endParaRPr>
        </a:p>
      </dgm:t>
    </dgm:pt>
    <dgm:pt modelId="{3364DF4A-EEAA-4A22-A62E-12019A2C42B0}">
      <dgm:prSet phldrT="[Text]"/>
      <dgm:spPr>
        <a:solidFill>
          <a:srgbClr val="FFFF00"/>
        </a:solidFill>
      </dgm:spPr>
      <dgm:t>
        <a:bodyPr/>
        <a:lstStyle/>
        <a:p>
          <a:r>
            <a:rPr lang="en-MY">
              <a:solidFill>
                <a:schemeClr val="tx1">
                  <a:lumMod val="85000"/>
                  <a:lumOff val="15000"/>
                </a:schemeClr>
              </a:solidFill>
            </a:rPr>
            <a:t>8</a:t>
          </a:r>
        </a:p>
      </dgm:t>
    </dgm:pt>
    <dgm:pt modelId="{86DB6F6A-CBCD-4D18-8B2F-91F29A87A2BF}" type="parTrans" cxnId="{FB7E9F61-8A14-474A-A23B-BAD522CD3E12}">
      <dgm:prSet/>
      <dgm:spPr/>
      <dgm:t>
        <a:bodyPr/>
        <a:lstStyle/>
        <a:p>
          <a:endParaRPr lang="en-MY">
            <a:solidFill>
              <a:schemeClr val="tx1">
                <a:lumMod val="85000"/>
                <a:lumOff val="15000"/>
              </a:schemeClr>
            </a:solidFill>
          </a:endParaRPr>
        </a:p>
      </dgm:t>
    </dgm:pt>
    <dgm:pt modelId="{FABD8A90-E2AB-4699-9041-FF64B5BE3F2F}" type="sibTrans" cxnId="{FB7E9F61-8A14-474A-A23B-BAD522CD3E12}">
      <dgm:prSet/>
      <dgm:spPr/>
      <dgm:t>
        <a:bodyPr/>
        <a:lstStyle/>
        <a:p>
          <a:endParaRPr lang="en-MY">
            <a:solidFill>
              <a:schemeClr val="tx1">
                <a:lumMod val="85000"/>
                <a:lumOff val="15000"/>
              </a:schemeClr>
            </a:solidFill>
          </a:endParaRPr>
        </a:p>
      </dgm:t>
    </dgm:pt>
    <dgm:pt modelId="{6D09783F-AC31-48B5-ACB5-A8A955F7E524}">
      <dgm:prSet phldrT="[Text]"/>
      <dgm:spPr>
        <a:solidFill>
          <a:srgbClr val="FFFF00"/>
        </a:solidFill>
      </dgm:spPr>
      <dgm:t>
        <a:bodyPr/>
        <a:lstStyle/>
        <a:p>
          <a:r>
            <a:rPr lang="en-MY">
              <a:solidFill>
                <a:schemeClr val="tx1">
                  <a:lumMod val="85000"/>
                  <a:lumOff val="15000"/>
                </a:schemeClr>
              </a:solidFill>
            </a:rPr>
            <a:t>10</a:t>
          </a:r>
        </a:p>
      </dgm:t>
    </dgm:pt>
    <dgm:pt modelId="{5FDCE6B4-990E-4F31-8B1D-7CA359FC9F0A}" type="parTrans" cxnId="{8C4D9C57-249C-4A14-A16C-159671F186B0}">
      <dgm:prSet/>
      <dgm:spPr/>
      <dgm:t>
        <a:bodyPr/>
        <a:lstStyle/>
        <a:p>
          <a:endParaRPr lang="en-MY">
            <a:solidFill>
              <a:schemeClr val="tx1">
                <a:lumMod val="85000"/>
                <a:lumOff val="15000"/>
              </a:schemeClr>
            </a:solidFill>
          </a:endParaRPr>
        </a:p>
      </dgm:t>
    </dgm:pt>
    <dgm:pt modelId="{E391DFA4-0AC7-494B-8B22-0D738AC680CA}" type="sibTrans" cxnId="{8C4D9C57-249C-4A14-A16C-159671F186B0}">
      <dgm:prSet/>
      <dgm:spPr/>
      <dgm:t>
        <a:bodyPr/>
        <a:lstStyle/>
        <a:p>
          <a:endParaRPr lang="en-MY">
            <a:solidFill>
              <a:schemeClr val="tx1">
                <a:lumMod val="85000"/>
                <a:lumOff val="15000"/>
              </a:schemeClr>
            </a:solidFill>
          </a:endParaRPr>
        </a:p>
      </dgm:t>
    </dgm:pt>
    <dgm:pt modelId="{F42D6B9A-0749-4B4A-A25A-4FD7783DF62A}">
      <dgm:prSet phldrT="[Text]"/>
      <dgm:spPr>
        <a:solidFill>
          <a:srgbClr val="FFFF00"/>
        </a:solidFill>
      </dgm:spPr>
      <dgm:t>
        <a:bodyPr/>
        <a:lstStyle/>
        <a:p>
          <a:r>
            <a:rPr lang="en-MY">
              <a:solidFill>
                <a:schemeClr val="tx1">
                  <a:lumMod val="85000"/>
                  <a:lumOff val="15000"/>
                </a:schemeClr>
              </a:solidFill>
            </a:rPr>
            <a:t>9</a:t>
          </a:r>
        </a:p>
      </dgm:t>
    </dgm:pt>
    <dgm:pt modelId="{1FCF9D41-9627-41DA-B963-970989AE8893}" type="parTrans" cxnId="{344151D5-D75A-4051-8C63-C444D908B7FE}">
      <dgm:prSet/>
      <dgm:spPr/>
      <dgm:t>
        <a:bodyPr/>
        <a:lstStyle/>
        <a:p>
          <a:endParaRPr lang="en-MY">
            <a:solidFill>
              <a:schemeClr val="tx1">
                <a:lumMod val="85000"/>
                <a:lumOff val="15000"/>
              </a:schemeClr>
            </a:solidFill>
          </a:endParaRPr>
        </a:p>
      </dgm:t>
    </dgm:pt>
    <dgm:pt modelId="{FFE2D3DC-200F-4A72-BC66-E3BE67243502}" type="sibTrans" cxnId="{344151D5-D75A-4051-8C63-C444D908B7FE}">
      <dgm:prSet/>
      <dgm:spPr/>
      <dgm:t>
        <a:bodyPr/>
        <a:lstStyle/>
        <a:p>
          <a:endParaRPr lang="en-MY">
            <a:solidFill>
              <a:schemeClr val="tx1">
                <a:lumMod val="85000"/>
                <a:lumOff val="15000"/>
              </a:schemeClr>
            </a:solidFill>
          </a:endParaRPr>
        </a:p>
      </dgm:t>
    </dgm:pt>
    <dgm:pt modelId="{651883F2-64B1-4AB1-B3BF-B2A86EFF8793}">
      <dgm:prSet phldrT="[Text]"/>
      <dgm:spPr>
        <a:solidFill>
          <a:srgbClr val="FFFF00"/>
        </a:solidFill>
      </dgm:spPr>
      <dgm:t>
        <a:bodyPr/>
        <a:lstStyle/>
        <a:p>
          <a:r>
            <a:rPr lang="en-MY">
              <a:solidFill>
                <a:schemeClr val="tx1">
                  <a:lumMod val="85000"/>
                  <a:lumOff val="15000"/>
                </a:schemeClr>
              </a:solidFill>
            </a:rPr>
            <a:t>6</a:t>
          </a:r>
        </a:p>
      </dgm:t>
    </dgm:pt>
    <dgm:pt modelId="{48BD788D-8AF4-4CFD-8A5B-7E61BA81CD97}" type="parTrans" cxnId="{142C522F-C4CA-4182-95A2-8DB02F5409FB}">
      <dgm:prSet/>
      <dgm:spPr/>
      <dgm:t>
        <a:bodyPr/>
        <a:lstStyle/>
        <a:p>
          <a:endParaRPr lang="en-MY">
            <a:solidFill>
              <a:schemeClr val="tx1">
                <a:lumMod val="85000"/>
                <a:lumOff val="15000"/>
              </a:schemeClr>
            </a:solidFill>
          </a:endParaRPr>
        </a:p>
      </dgm:t>
    </dgm:pt>
    <dgm:pt modelId="{B2E61BB2-A0D8-4914-9093-43D9BE9E6A0D}" type="sibTrans" cxnId="{142C522F-C4CA-4182-95A2-8DB02F5409FB}">
      <dgm:prSet/>
      <dgm:spPr/>
      <dgm:t>
        <a:bodyPr/>
        <a:lstStyle/>
        <a:p>
          <a:endParaRPr lang="en-MY">
            <a:solidFill>
              <a:schemeClr val="tx1">
                <a:lumMod val="85000"/>
                <a:lumOff val="15000"/>
              </a:schemeClr>
            </a:solidFill>
          </a:endParaRPr>
        </a:p>
      </dgm:t>
    </dgm:pt>
    <dgm:pt modelId="{96C2F5D4-FD7C-4A83-A4E4-AA425D8BA72E}">
      <dgm:prSet phldrT="[Text]"/>
      <dgm:spPr>
        <a:solidFill>
          <a:srgbClr val="FFFF00"/>
        </a:solidFill>
      </dgm:spPr>
      <dgm:t>
        <a:bodyPr/>
        <a:lstStyle/>
        <a:p>
          <a:r>
            <a:rPr lang="en-MY">
              <a:solidFill>
                <a:schemeClr val="tx1">
                  <a:lumMod val="85000"/>
                  <a:lumOff val="15000"/>
                </a:schemeClr>
              </a:solidFill>
            </a:rPr>
            <a:t>12</a:t>
          </a:r>
        </a:p>
      </dgm:t>
    </dgm:pt>
    <dgm:pt modelId="{3D859C22-2EEF-4F68-B1E0-BDC91FC9240A}" type="parTrans" cxnId="{4FBC7038-5DE9-4E4E-8C44-70C5B3F3F64C}">
      <dgm:prSet/>
      <dgm:spPr/>
      <dgm:t>
        <a:bodyPr/>
        <a:lstStyle/>
        <a:p>
          <a:endParaRPr lang="en-MY">
            <a:solidFill>
              <a:schemeClr val="tx1">
                <a:lumMod val="85000"/>
                <a:lumOff val="15000"/>
              </a:schemeClr>
            </a:solidFill>
          </a:endParaRPr>
        </a:p>
      </dgm:t>
    </dgm:pt>
    <dgm:pt modelId="{6FCFEA63-DCD1-40C1-ACF9-D163455A2201}" type="sibTrans" cxnId="{4FBC7038-5DE9-4E4E-8C44-70C5B3F3F64C}">
      <dgm:prSet/>
      <dgm:spPr/>
      <dgm:t>
        <a:bodyPr/>
        <a:lstStyle/>
        <a:p>
          <a:endParaRPr lang="en-MY">
            <a:solidFill>
              <a:schemeClr val="tx1">
                <a:lumMod val="85000"/>
                <a:lumOff val="15000"/>
              </a:schemeClr>
            </a:solidFill>
          </a:endParaRPr>
        </a:p>
      </dgm:t>
    </dgm:pt>
    <dgm:pt modelId="{58ECE0EB-B609-4A10-8402-703B7065D4DE}">
      <dgm:prSet phldrT="[Text]"/>
      <dgm:spPr>
        <a:solidFill>
          <a:srgbClr val="FF0000"/>
        </a:solidFill>
      </dgm:spPr>
      <dgm:t>
        <a:bodyPr/>
        <a:lstStyle/>
        <a:p>
          <a:r>
            <a:rPr lang="en-MY">
              <a:solidFill>
                <a:schemeClr val="tx1">
                  <a:lumMod val="85000"/>
                  <a:lumOff val="15000"/>
                </a:schemeClr>
              </a:solidFill>
            </a:rPr>
            <a:t>15</a:t>
          </a:r>
        </a:p>
      </dgm:t>
    </dgm:pt>
    <dgm:pt modelId="{A081710D-5B7D-43A3-B224-C7B28345830B}" type="parTrans" cxnId="{0E3FE967-0FEF-4569-8A7F-F0CFAC5DC4DC}">
      <dgm:prSet/>
      <dgm:spPr/>
      <dgm:t>
        <a:bodyPr/>
        <a:lstStyle/>
        <a:p>
          <a:endParaRPr lang="en-MY">
            <a:solidFill>
              <a:schemeClr val="tx1">
                <a:lumMod val="85000"/>
                <a:lumOff val="15000"/>
              </a:schemeClr>
            </a:solidFill>
          </a:endParaRPr>
        </a:p>
      </dgm:t>
    </dgm:pt>
    <dgm:pt modelId="{F719674B-92B8-4189-A69E-4F7CE6A8FB56}" type="sibTrans" cxnId="{0E3FE967-0FEF-4569-8A7F-F0CFAC5DC4DC}">
      <dgm:prSet/>
      <dgm:spPr/>
      <dgm:t>
        <a:bodyPr/>
        <a:lstStyle/>
        <a:p>
          <a:endParaRPr lang="en-MY">
            <a:solidFill>
              <a:schemeClr val="tx1">
                <a:lumMod val="85000"/>
                <a:lumOff val="15000"/>
              </a:schemeClr>
            </a:solidFill>
          </a:endParaRPr>
        </a:p>
      </dgm:t>
    </dgm:pt>
    <dgm:pt modelId="{58D67529-5715-4A9A-AEF0-18BF1C1A0BD4}">
      <dgm:prSet phldrT="[Text]"/>
      <dgm:spPr>
        <a:solidFill>
          <a:srgbClr val="FFFF00"/>
        </a:solidFill>
      </dgm:spPr>
      <dgm:t>
        <a:bodyPr/>
        <a:lstStyle/>
        <a:p>
          <a:r>
            <a:rPr lang="en-MY">
              <a:solidFill>
                <a:schemeClr val="tx1">
                  <a:lumMod val="85000"/>
                  <a:lumOff val="15000"/>
                </a:schemeClr>
              </a:solidFill>
            </a:rPr>
            <a:t>8</a:t>
          </a:r>
        </a:p>
      </dgm:t>
    </dgm:pt>
    <dgm:pt modelId="{C8956F11-6AC4-43CA-8521-8756F553A64E}" type="parTrans" cxnId="{05ED8AFD-6D21-41B8-BD7D-68C2ECAF8E4C}">
      <dgm:prSet/>
      <dgm:spPr/>
      <dgm:t>
        <a:bodyPr/>
        <a:lstStyle/>
        <a:p>
          <a:endParaRPr lang="en-MY">
            <a:solidFill>
              <a:schemeClr val="tx1">
                <a:lumMod val="85000"/>
                <a:lumOff val="15000"/>
              </a:schemeClr>
            </a:solidFill>
          </a:endParaRPr>
        </a:p>
      </dgm:t>
    </dgm:pt>
    <dgm:pt modelId="{6437D1DB-9056-416E-976B-E38B8175D4DB}" type="sibTrans" cxnId="{05ED8AFD-6D21-41B8-BD7D-68C2ECAF8E4C}">
      <dgm:prSet/>
      <dgm:spPr/>
      <dgm:t>
        <a:bodyPr/>
        <a:lstStyle/>
        <a:p>
          <a:endParaRPr lang="en-MY">
            <a:solidFill>
              <a:schemeClr val="tx1">
                <a:lumMod val="85000"/>
                <a:lumOff val="15000"/>
              </a:schemeClr>
            </a:solidFill>
          </a:endParaRPr>
        </a:p>
      </dgm:t>
    </dgm:pt>
    <dgm:pt modelId="{5F370929-FADC-46A7-8C2A-AF676F8B4E86}">
      <dgm:prSet phldrT="[Text]"/>
      <dgm:spPr>
        <a:solidFill>
          <a:srgbClr val="FFFF00"/>
        </a:solidFill>
      </dgm:spPr>
      <dgm:t>
        <a:bodyPr/>
        <a:lstStyle/>
        <a:p>
          <a:r>
            <a:rPr lang="en-MY">
              <a:solidFill>
                <a:schemeClr val="tx1">
                  <a:lumMod val="85000"/>
                  <a:lumOff val="15000"/>
                </a:schemeClr>
              </a:solidFill>
            </a:rPr>
            <a:t>12</a:t>
          </a:r>
        </a:p>
      </dgm:t>
    </dgm:pt>
    <dgm:pt modelId="{6639E2A7-A34F-49D8-9688-55BCCACBAE38}" type="parTrans" cxnId="{755DD169-A7FD-49F2-86F7-836BB609B83C}">
      <dgm:prSet/>
      <dgm:spPr/>
      <dgm:t>
        <a:bodyPr/>
        <a:lstStyle/>
        <a:p>
          <a:endParaRPr lang="en-MY">
            <a:solidFill>
              <a:schemeClr val="tx1">
                <a:lumMod val="85000"/>
                <a:lumOff val="15000"/>
              </a:schemeClr>
            </a:solidFill>
          </a:endParaRPr>
        </a:p>
      </dgm:t>
    </dgm:pt>
    <dgm:pt modelId="{43A483E9-3138-44CD-805E-3724CB64BC00}" type="sibTrans" cxnId="{755DD169-A7FD-49F2-86F7-836BB609B83C}">
      <dgm:prSet/>
      <dgm:spPr/>
      <dgm:t>
        <a:bodyPr/>
        <a:lstStyle/>
        <a:p>
          <a:endParaRPr lang="en-MY">
            <a:solidFill>
              <a:schemeClr val="tx1">
                <a:lumMod val="85000"/>
                <a:lumOff val="15000"/>
              </a:schemeClr>
            </a:solidFill>
          </a:endParaRPr>
        </a:p>
      </dgm:t>
    </dgm:pt>
    <dgm:pt modelId="{223B8637-0379-43AE-BB0F-2AA90D8B9998}">
      <dgm:prSet phldrT="[Text]"/>
      <dgm:spPr>
        <a:solidFill>
          <a:srgbClr val="FF0000"/>
        </a:solidFill>
      </dgm:spPr>
      <dgm:t>
        <a:bodyPr/>
        <a:lstStyle/>
        <a:p>
          <a:r>
            <a:rPr lang="en-MY">
              <a:solidFill>
                <a:schemeClr val="tx1">
                  <a:lumMod val="85000"/>
                  <a:lumOff val="15000"/>
                </a:schemeClr>
              </a:solidFill>
            </a:rPr>
            <a:t>16</a:t>
          </a:r>
        </a:p>
      </dgm:t>
    </dgm:pt>
    <dgm:pt modelId="{23893555-380F-43B9-954B-D9069B6C6E7D}" type="parTrans" cxnId="{D18D1E47-D248-46A0-BA90-C4411D5EBE45}">
      <dgm:prSet/>
      <dgm:spPr/>
      <dgm:t>
        <a:bodyPr/>
        <a:lstStyle/>
        <a:p>
          <a:endParaRPr lang="en-MY">
            <a:solidFill>
              <a:schemeClr val="tx1">
                <a:lumMod val="85000"/>
                <a:lumOff val="15000"/>
              </a:schemeClr>
            </a:solidFill>
          </a:endParaRPr>
        </a:p>
      </dgm:t>
    </dgm:pt>
    <dgm:pt modelId="{7827D463-2674-4E1F-B17D-43D90051ABCF}" type="sibTrans" cxnId="{D18D1E47-D248-46A0-BA90-C4411D5EBE45}">
      <dgm:prSet/>
      <dgm:spPr/>
      <dgm:t>
        <a:bodyPr/>
        <a:lstStyle/>
        <a:p>
          <a:endParaRPr lang="en-MY">
            <a:solidFill>
              <a:schemeClr val="tx1">
                <a:lumMod val="85000"/>
                <a:lumOff val="15000"/>
              </a:schemeClr>
            </a:solidFill>
          </a:endParaRPr>
        </a:p>
      </dgm:t>
    </dgm:pt>
    <dgm:pt modelId="{34DFBF07-105F-4899-8A9B-354B441CA651}">
      <dgm:prSet phldrT="[Text]"/>
      <dgm:spPr>
        <a:solidFill>
          <a:srgbClr val="FF0000"/>
        </a:solidFill>
      </dgm:spPr>
      <dgm:t>
        <a:bodyPr/>
        <a:lstStyle/>
        <a:p>
          <a:r>
            <a:rPr lang="en-MY">
              <a:solidFill>
                <a:schemeClr val="tx1">
                  <a:lumMod val="85000"/>
                  <a:lumOff val="15000"/>
                </a:schemeClr>
              </a:solidFill>
            </a:rPr>
            <a:t>20</a:t>
          </a:r>
        </a:p>
      </dgm:t>
    </dgm:pt>
    <dgm:pt modelId="{3A0B71CC-0C81-4F86-A0E6-69E3D12D8919}" type="parTrans" cxnId="{E0BB3C98-3FB7-485D-A885-FB05622F4539}">
      <dgm:prSet/>
      <dgm:spPr/>
      <dgm:t>
        <a:bodyPr/>
        <a:lstStyle/>
        <a:p>
          <a:endParaRPr lang="en-MY">
            <a:solidFill>
              <a:schemeClr val="tx1">
                <a:lumMod val="85000"/>
                <a:lumOff val="15000"/>
              </a:schemeClr>
            </a:solidFill>
          </a:endParaRPr>
        </a:p>
      </dgm:t>
    </dgm:pt>
    <dgm:pt modelId="{41BE7255-27C2-4C1A-88DE-3F4368CF38C1}" type="sibTrans" cxnId="{E0BB3C98-3FB7-485D-A885-FB05622F4539}">
      <dgm:prSet/>
      <dgm:spPr/>
      <dgm:t>
        <a:bodyPr/>
        <a:lstStyle/>
        <a:p>
          <a:endParaRPr lang="en-MY">
            <a:solidFill>
              <a:schemeClr val="tx1">
                <a:lumMod val="85000"/>
                <a:lumOff val="15000"/>
              </a:schemeClr>
            </a:solidFill>
          </a:endParaRPr>
        </a:p>
      </dgm:t>
    </dgm:pt>
    <dgm:pt modelId="{B1AFAA31-0073-4ACA-BFE0-5A01204B0984}">
      <dgm:prSet phldrT="[Text]"/>
      <dgm:spPr>
        <a:solidFill>
          <a:srgbClr val="FFFF00"/>
        </a:solidFill>
      </dgm:spPr>
      <dgm:t>
        <a:bodyPr/>
        <a:lstStyle/>
        <a:p>
          <a:r>
            <a:rPr lang="en-MY">
              <a:solidFill>
                <a:schemeClr val="tx1">
                  <a:lumMod val="85000"/>
                  <a:lumOff val="15000"/>
                </a:schemeClr>
              </a:solidFill>
            </a:rPr>
            <a:t>10</a:t>
          </a:r>
        </a:p>
      </dgm:t>
    </dgm:pt>
    <dgm:pt modelId="{3A43F224-E512-42D0-89BF-C07293B338C6}" type="parTrans" cxnId="{191B6E6A-5F29-4542-9EB7-BB01CC5FA127}">
      <dgm:prSet/>
      <dgm:spPr/>
      <dgm:t>
        <a:bodyPr/>
        <a:lstStyle/>
        <a:p>
          <a:endParaRPr lang="en-MY">
            <a:solidFill>
              <a:schemeClr val="tx1">
                <a:lumMod val="85000"/>
                <a:lumOff val="15000"/>
              </a:schemeClr>
            </a:solidFill>
          </a:endParaRPr>
        </a:p>
      </dgm:t>
    </dgm:pt>
    <dgm:pt modelId="{2B5FBC67-546D-4EBD-B2AE-4B49A2A7BB60}" type="sibTrans" cxnId="{191B6E6A-5F29-4542-9EB7-BB01CC5FA127}">
      <dgm:prSet/>
      <dgm:spPr/>
      <dgm:t>
        <a:bodyPr/>
        <a:lstStyle/>
        <a:p>
          <a:endParaRPr lang="en-MY">
            <a:solidFill>
              <a:schemeClr val="tx1">
                <a:lumMod val="85000"/>
                <a:lumOff val="15000"/>
              </a:schemeClr>
            </a:solidFill>
          </a:endParaRPr>
        </a:p>
      </dgm:t>
    </dgm:pt>
    <dgm:pt modelId="{F6E41C0C-59AC-4862-988E-53BF98F1E6F7}">
      <dgm:prSet phldrT="[Text]"/>
      <dgm:spPr>
        <a:solidFill>
          <a:srgbClr val="FF0000"/>
        </a:solidFill>
      </dgm:spPr>
      <dgm:t>
        <a:bodyPr/>
        <a:lstStyle/>
        <a:p>
          <a:r>
            <a:rPr lang="en-MY">
              <a:solidFill>
                <a:schemeClr val="tx1">
                  <a:lumMod val="85000"/>
                  <a:lumOff val="15000"/>
                </a:schemeClr>
              </a:solidFill>
            </a:rPr>
            <a:t>15</a:t>
          </a:r>
        </a:p>
      </dgm:t>
    </dgm:pt>
    <dgm:pt modelId="{5D9E735A-E854-47D8-BE9A-DF1CDFB81D0A}" type="parTrans" cxnId="{2FDC6E15-862E-4FAF-9BA0-E855D2CC0D83}">
      <dgm:prSet/>
      <dgm:spPr/>
      <dgm:t>
        <a:bodyPr/>
        <a:lstStyle/>
        <a:p>
          <a:endParaRPr lang="en-MY">
            <a:solidFill>
              <a:schemeClr val="tx1">
                <a:lumMod val="85000"/>
                <a:lumOff val="15000"/>
              </a:schemeClr>
            </a:solidFill>
          </a:endParaRPr>
        </a:p>
      </dgm:t>
    </dgm:pt>
    <dgm:pt modelId="{333FE8EF-89F6-4453-8395-94343F2CC56F}" type="sibTrans" cxnId="{2FDC6E15-862E-4FAF-9BA0-E855D2CC0D83}">
      <dgm:prSet/>
      <dgm:spPr/>
      <dgm:t>
        <a:bodyPr/>
        <a:lstStyle/>
        <a:p>
          <a:endParaRPr lang="en-MY">
            <a:solidFill>
              <a:schemeClr val="tx1">
                <a:lumMod val="85000"/>
                <a:lumOff val="15000"/>
              </a:schemeClr>
            </a:solidFill>
          </a:endParaRPr>
        </a:p>
      </dgm:t>
    </dgm:pt>
    <dgm:pt modelId="{B9635EA3-E01B-4D5E-B02C-98E8A3A455BD}">
      <dgm:prSet phldrT="[Text]"/>
      <dgm:spPr>
        <a:solidFill>
          <a:srgbClr val="FF0000"/>
        </a:solidFill>
      </dgm:spPr>
      <dgm:t>
        <a:bodyPr/>
        <a:lstStyle/>
        <a:p>
          <a:r>
            <a:rPr lang="en-MY">
              <a:solidFill>
                <a:schemeClr val="tx1">
                  <a:lumMod val="85000"/>
                  <a:lumOff val="15000"/>
                </a:schemeClr>
              </a:solidFill>
            </a:rPr>
            <a:t>20</a:t>
          </a:r>
        </a:p>
      </dgm:t>
    </dgm:pt>
    <dgm:pt modelId="{903EEFB8-E611-4840-98E4-0900F952DA36}" type="parTrans" cxnId="{490FF6FB-9200-4D20-AADD-F9DCBCA3F7E5}">
      <dgm:prSet/>
      <dgm:spPr/>
      <dgm:t>
        <a:bodyPr/>
        <a:lstStyle/>
        <a:p>
          <a:endParaRPr lang="en-MY">
            <a:solidFill>
              <a:schemeClr val="tx1">
                <a:lumMod val="85000"/>
                <a:lumOff val="15000"/>
              </a:schemeClr>
            </a:solidFill>
          </a:endParaRPr>
        </a:p>
      </dgm:t>
    </dgm:pt>
    <dgm:pt modelId="{31EEFFDC-B666-48D0-B960-582BC32A7439}" type="sibTrans" cxnId="{490FF6FB-9200-4D20-AADD-F9DCBCA3F7E5}">
      <dgm:prSet/>
      <dgm:spPr/>
      <dgm:t>
        <a:bodyPr/>
        <a:lstStyle/>
        <a:p>
          <a:endParaRPr lang="en-MY">
            <a:solidFill>
              <a:schemeClr val="tx1">
                <a:lumMod val="85000"/>
                <a:lumOff val="15000"/>
              </a:schemeClr>
            </a:solidFill>
          </a:endParaRPr>
        </a:p>
      </dgm:t>
    </dgm:pt>
    <dgm:pt modelId="{56B5FCE0-CE1C-4D78-A5B4-7D27D8714272}">
      <dgm:prSet phldrT="[Text]"/>
      <dgm:spPr>
        <a:solidFill>
          <a:srgbClr val="FF0000"/>
        </a:solidFill>
      </dgm:spPr>
      <dgm:t>
        <a:bodyPr/>
        <a:lstStyle/>
        <a:p>
          <a:r>
            <a:rPr lang="en-MY">
              <a:solidFill>
                <a:schemeClr val="tx1">
                  <a:lumMod val="85000"/>
                  <a:lumOff val="15000"/>
                </a:schemeClr>
              </a:solidFill>
            </a:rPr>
            <a:t>25</a:t>
          </a:r>
        </a:p>
      </dgm:t>
    </dgm:pt>
    <dgm:pt modelId="{916C5049-4F7C-4BCC-868F-23E839570661}" type="parTrans" cxnId="{D6B22CDF-3833-452C-A8DC-6F2C0F5B2C19}">
      <dgm:prSet/>
      <dgm:spPr/>
      <dgm:t>
        <a:bodyPr/>
        <a:lstStyle/>
        <a:p>
          <a:endParaRPr lang="en-MY">
            <a:solidFill>
              <a:schemeClr val="tx1">
                <a:lumMod val="85000"/>
                <a:lumOff val="15000"/>
              </a:schemeClr>
            </a:solidFill>
          </a:endParaRPr>
        </a:p>
      </dgm:t>
    </dgm:pt>
    <dgm:pt modelId="{119E3A04-89C5-442C-B8DE-D859E65A5886}" type="sibTrans" cxnId="{D6B22CDF-3833-452C-A8DC-6F2C0F5B2C19}">
      <dgm:prSet/>
      <dgm:spPr/>
      <dgm:t>
        <a:bodyPr/>
        <a:lstStyle/>
        <a:p>
          <a:endParaRPr lang="en-MY">
            <a:solidFill>
              <a:schemeClr val="tx1">
                <a:lumMod val="85000"/>
                <a:lumOff val="15000"/>
              </a:schemeClr>
            </a:solidFill>
          </a:endParaRPr>
        </a:p>
      </dgm:t>
    </dgm:pt>
    <dgm:pt modelId="{5B63A7A5-D4C1-445A-A6F8-151855E58005}">
      <dgm:prSet phldrT="[Text]"/>
      <dgm:spPr>
        <a:solidFill>
          <a:srgbClr val="00B050"/>
        </a:solidFill>
      </dgm:spPr>
      <dgm:t>
        <a:bodyPr/>
        <a:lstStyle/>
        <a:p>
          <a:r>
            <a:rPr lang="en-MY">
              <a:solidFill>
                <a:schemeClr val="tx1">
                  <a:lumMod val="85000"/>
                  <a:lumOff val="15000"/>
                </a:schemeClr>
              </a:solidFill>
            </a:rPr>
            <a:t>1</a:t>
          </a:r>
        </a:p>
      </dgm:t>
    </dgm:pt>
    <dgm:pt modelId="{F44BC63A-2FA1-4AFB-8EED-1A113C597CFF}" type="parTrans" cxnId="{43156DCF-C1B6-4A25-8B3C-9BC83E77B2A4}">
      <dgm:prSet/>
      <dgm:spPr/>
      <dgm:t>
        <a:bodyPr/>
        <a:lstStyle/>
        <a:p>
          <a:endParaRPr lang="en-MY">
            <a:solidFill>
              <a:schemeClr val="tx1">
                <a:lumMod val="85000"/>
                <a:lumOff val="15000"/>
              </a:schemeClr>
            </a:solidFill>
          </a:endParaRPr>
        </a:p>
      </dgm:t>
    </dgm:pt>
    <dgm:pt modelId="{AC7F0477-E825-46BD-9F2A-9EE7CB21C28C}" type="sibTrans" cxnId="{43156DCF-C1B6-4A25-8B3C-9BC83E77B2A4}">
      <dgm:prSet/>
      <dgm:spPr/>
      <dgm:t>
        <a:bodyPr/>
        <a:lstStyle/>
        <a:p>
          <a:endParaRPr lang="en-MY">
            <a:solidFill>
              <a:schemeClr val="tx1">
                <a:lumMod val="85000"/>
                <a:lumOff val="15000"/>
              </a:schemeClr>
            </a:solidFill>
          </a:endParaRPr>
        </a:p>
      </dgm:t>
    </dgm:pt>
    <dgm:pt modelId="{5B420A89-5D58-42D5-9EFA-E1B6C946518F}">
      <dgm:prSet phldrT="[Text]">
        <dgm:style>
          <a:lnRef idx="2">
            <a:schemeClr val="accent4"/>
          </a:lnRef>
          <a:fillRef idx="1">
            <a:schemeClr val="lt1"/>
          </a:fillRef>
          <a:effectRef idx="0">
            <a:schemeClr val="accent4"/>
          </a:effectRef>
          <a:fontRef idx="minor">
            <a:schemeClr val="dk1"/>
          </a:fontRef>
        </dgm:style>
      </dgm:prSet>
      <dgm:spPr/>
      <dgm:t>
        <a:bodyPr/>
        <a:lstStyle/>
        <a:p>
          <a:r>
            <a:rPr lang="en-MY">
              <a:solidFill>
                <a:schemeClr val="tx1">
                  <a:lumMod val="85000"/>
                  <a:lumOff val="15000"/>
                </a:schemeClr>
              </a:solidFill>
            </a:rPr>
            <a:t>2</a:t>
          </a:r>
        </a:p>
      </dgm:t>
    </dgm:pt>
    <dgm:pt modelId="{31FB0DE0-40E6-4E82-81A1-F21386649FA5}" type="parTrans" cxnId="{1A53A95B-0A09-4DB0-98C1-3AA1A960F692}">
      <dgm:prSet/>
      <dgm:spPr/>
      <dgm:t>
        <a:bodyPr/>
        <a:lstStyle/>
        <a:p>
          <a:endParaRPr lang="en-MY">
            <a:solidFill>
              <a:schemeClr val="tx1">
                <a:lumMod val="85000"/>
                <a:lumOff val="15000"/>
              </a:schemeClr>
            </a:solidFill>
          </a:endParaRPr>
        </a:p>
      </dgm:t>
    </dgm:pt>
    <dgm:pt modelId="{CD455E77-DE76-4CA6-B71A-A615A95943AD}" type="sibTrans" cxnId="{1A53A95B-0A09-4DB0-98C1-3AA1A960F692}">
      <dgm:prSet/>
      <dgm:spPr/>
      <dgm:t>
        <a:bodyPr/>
        <a:lstStyle/>
        <a:p>
          <a:endParaRPr lang="en-MY">
            <a:solidFill>
              <a:schemeClr val="tx1">
                <a:lumMod val="85000"/>
                <a:lumOff val="15000"/>
              </a:schemeClr>
            </a:solidFill>
          </a:endParaRPr>
        </a:p>
      </dgm:t>
    </dgm:pt>
    <dgm:pt modelId="{5FC63884-65CB-48B2-A21F-130D333594F0}">
      <dgm:prSet phldrT="[Text]">
        <dgm:style>
          <a:lnRef idx="2">
            <a:schemeClr val="accent4"/>
          </a:lnRef>
          <a:fillRef idx="1">
            <a:schemeClr val="lt1"/>
          </a:fillRef>
          <a:effectRef idx="0">
            <a:schemeClr val="accent4"/>
          </a:effectRef>
          <a:fontRef idx="minor">
            <a:schemeClr val="dk1"/>
          </a:fontRef>
        </dgm:style>
      </dgm:prSet>
      <dgm:spPr/>
      <dgm:t>
        <a:bodyPr/>
        <a:lstStyle/>
        <a:p>
          <a:r>
            <a:rPr lang="en-MY">
              <a:solidFill>
                <a:schemeClr val="tx1">
                  <a:lumMod val="85000"/>
                  <a:lumOff val="15000"/>
                </a:schemeClr>
              </a:solidFill>
            </a:rPr>
            <a:t>3</a:t>
          </a:r>
        </a:p>
      </dgm:t>
    </dgm:pt>
    <dgm:pt modelId="{7F05D9BD-1FBF-4694-9918-CA2975F921B1}" type="parTrans" cxnId="{C6B4F18D-18B3-42E6-B3D9-5DED5E616BF9}">
      <dgm:prSet/>
      <dgm:spPr/>
      <dgm:t>
        <a:bodyPr/>
        <a:lstStyle/>
        <a:p>
          <a:endParaRPr lang="en-MY">
            <a:solidFill>
              <a:schemeClr val="tx1">
                <a:lumMod val="85000"/>
                <a:lumOff val="15000"/>
              </a:schemeClr>
            </a:solidFill>
          </a:endParaRPr>
        </a:p>
      </dgm:t>
    </dgm:pt>
    <dgm:pt modelId="{A50E7303-1905-498F-A5B4-54C931B72F8E}" type="sibTrans" cxnId="{C6B4F18D-18B3-42E6-B3D9-5DED5E616BF9}">
      <dgm:prSet/>
      <dgm:spPr/>
      <dgm:t>
        <a:bodyPr/>
        <a:lstStyle/>
        <a:p>
          <a:endParaRPr lang="en-MY">
            <a:solidFill>
              <a:schemeClr val="tx1">
                <a:lumMod val="85000"/>
                <a:lumOff val="15000"/>
              </a:schemeClr>
            </a:solidFill>
          </a:endParaRPr>
        </a:p>
      </dgm:t>
    </dgm:pt>
    <dgm:pt modelId="{0952A9A1-71AD-4011-8E92-AA54BE8A142A}">
      <dgm:prSet phldrT="[Text]">
        <dgm:style>
          <a:lnRef idx="2">
            <a:schemeClr val="accent4"/>
          </a:lnRef>
          <a:fillRef idx="1">
            <a:schemeClr val="lt1"/>
          </a:fillRef>
          <a:effectRef idx="0">
            <a:schemeClr val="accent4"/>
          </a:effectRef>
          <a:fontRef idx="minor">
            <a:schemeClr val="dk1"/>
          </a:fontRef>
        </dgm:style>
      </dgm:prSet>
      <dgm:spPr/>
      <dgm:t>
        <a:bodyPr/>
        <a:lstStyle/>
        <a:p>
          <a:r>
            <a:rPr lang="en-MY">
              <a:solidFill>
                <a:schemeClr val="tx1">
                  <a:lumMod val="85000"/>
                  <a:lumOff val="15000"/>
                </a:schemeClr>
              </a:solidFill>
            </a:rPr>
            <a:t>4</a:t>
          </a:r>
        </a:p>
      </dgm:t>
    </dgm:pt>
    <dgm:pt modelId="{97B51D10-6ED5-40EE-AC6C-2D6067CD2791}" type="parTrans" cxnId="{1DE60D26-A253-44D1-B58E-7405CCE6A0FA}">
      <dgm:prSet/>
      <dgm:spPr/>
      <dgm:t>
        <a:bodyPr/>
        <a:lstStyle/>
        <a:p>
          <a:endParaRPr lang="en-MY">
            <a:solidFill>
              <a:schemeClr val="tx1">
                <a:lumMod val="85000"/>
                <a:lumOff val="15000"/>
              </a:schemeClr>
            </a:solidFill>
          </a:endParaRPr>
        </a:p>
      </dgm:t>
    </dgm:pt>
    <dgm:pt modelId="{87A53D33-0123-46F8-83BD-5A5453630F6D}" type="sibTrans" cxnId="{1DE60D26-A253-44D1-B58E-7405CCE6A0FA}">
      <dgm:prSet/>
      <dgm:spPr/>
      <dgm:t>
        <a:bodyPr/>
        <a:lstStyle/>
        <a:p>
          <a:endParaRPr lang="en-MY">
            <a:solidFill>
              <a:schemeClr val="tx1">
                <a:lumMod val="85000"/>
                <a:lumOff val="15000"/>
              </a:schemeClr>
            </a:solidFill>
          </a:endParaRPr>
        </a:p>
      </dgm:t>
    </dgm:pt>
    <dgm:pt modelId="{4D19531A-7449-4B7A-AD0F-313608EF547C}">
      <dgm:prSet phldrT="[Text]">
        <dgm:style>
          <a:lnRef idx="2">
            <a:schemeClr val="accent4"/>
          </a:lnRef>
          <a:fillRef idx="1">
            <a:schemeClr val="lt1"/>
          </a:fillRef>
          <a:effectRef idx="0">
            <a:schemeClr val="accent4"/>
          </a:effectRef>
          <a:fontRef idx="minor">
            <a:schemeClr val="dk1"/>
          </a:fontRef>
        </dgm:style>
      </dgm:prSet>
      <dgm:spPr/>
      <dgm:t>
        <a:bodyPr/>
        <a:lstStyle/>
        <a:p>
          <a:r>
            <a:rPr lang="en-MY">
              <a:solidFill>
                <a:schemeClr val="tx1">
                  <a:lumMod val="85000"/>
                  <a:lumOff val="15000"/>
                </a:schemeClr>
              </a:solidFill>
            </a:rPr>
            <a:t>5</a:t>
          </a:r>
        </a:p>
      </dgm:t>
    </dgm:pt>
    <dgm:pt modelId="{18DF2CD0-C9C1-45C1-999B-B20914FB74E0}" type="parTrans" cxnId="{FA668FBC-DCB5-4BF3-9A6C-F7B63719F5E0}">
      <dgm:prSet/>
      <dgm:spPr/>
      <dgm:t>
        <a:bodyPr/>
        <a:lstStyle/>
        <a:p>
          <a:endParaRPr lang="en-MY">
            <a:solidFill>
              <a:schemeClr val="tx1">
                <a:lumMod val="85000"/>
                <a:lumOff val="15000"/>
              </a:schemeClr>
            </a:solidFill>
          </a:endParaRPr>
        </a:p>
      </dgm:t>
    </dgm:pt>
    <dgm:pt modelId="{63B892F6-0FCD-4F9D-A9B4-92A8939BF60A}" type="sibTrans" cxnId="{FA668FBC-DCB5-4BF3-9A6C-F7B63719F5E0}">
      <dgm:prSet/>
      <dgm:spPr/>
      <dgm:t>
        <a:bodyPr/>
        <a:lstStyle/>
        <a:p>
          <a:endParaRPr lang="en-MY">
            <a:solidFill>
              <a:schemeClr val="tx1">
                <a:lumMod val="85000"/>
                <a:lumOff val="15000"/>
              </a:schemeClr>
            </a:solidFill>
          </a:endParaRPr>
        </a:p>
      </dgm:t>
    </dgm:pt>
    <dgm:pt modelId="{5FD7A58C-A409-42D7-A729-28C689766F5A}" type="pres">
      <dgm:prSet presAssocID="{DFD16993-EEB0-43A2-A7F5-39AC76FE9E91}" presName="Name0" presStyleCnt="0">
        <dgm:presLayoutVars>
          <dgm:chPref val="1"/>
          <dgm:dir/>
          <dgm:animOne val="branch"/>
          <dgm:animLvl val="lvl"/>
          <dgm:resizeHandles/>
        </dgm:presLayoutVars>
      </dgm:prSet>
      <dgm:spPr/>
      <dgm:t>
        <a:bodyPr/>
        <a:lstStyle/>
        <a:p>
          <a:endParaRPr lang="en-MY"/>
        </a:p>
      </dgm:t>
    </dgm:pt>
    <dgm:pt modelId="{E69A2F29-D2DC-4207-8489-734D9BADD948}" type="pres">
      <dgm:prSet presAssocID="{38948A17-B453-41F6-B520-8E6FAAC961E5}" presName="vertOne" presStyleCnt="0"/>
      <dgm:spPr/>
    </dgm:pt>
    <dgm:pt modelId="{1304DFBD-4096-402D-83AA-6B9400DBFC53}" type="pres">
      <dgm:prSet presAssocID="{38948A17-B453-41F6-B520-8E6FAAC961E5}" presName="txOne" presStyleLbl="node0" presStyleIdx="0" presStyleCnt="6">
        <dgm:presLayoutVars>
          <dgm:chPref val="3"/>
        </dgm:presLayoutVars>
      </dgm:prSet>
      <dgm:spPr/>
      <dgm:t>
        <a:bodyPr/>
        <a:lstStyle/>
        <a:p>
          <a:endParaRPr lang="en-MY"/>
        </a:p>
      </dgm:t>
    </dgm:pt>
    <dgm:pt modelId="{9E929DCD-6696-4D4B-8378-92EE4EF27E45}" type="pres">
      <dgm:prSet presAssocID="{38948A17-B453-41F6-B520-8E6FAAC961E5}" presName="parTransOne" presStyleCnt="0"/>
      <dgm:spPr/>
    </dgm:pt>
    <dgm:pt modelId="{8D231A95-6095-45AD-8C5A-0B78FEEC7705}" type="pres">
      <dgm:prSet presAssocID="{38948A17-B453-41F6-B520-8E6FAAC961E5}" presName="horzOne" presStyleCnt="0"/>
      <dgm:spPr/>
    </dgm:pt>
    <dgm:pt modelId="{1422E450-DC40-4022-BF43-14B55DDC1C77}" type="pres">
      <dgm:prSet presAssocID="{5B420A89-5D58-42D5-9EFA-E1B6C946518F}" presName="vertTwo" presStyleCnt="0"/>
      <dgm:spPr/>
    </dgm:pt>
    <dgm:pt modelId="{6C63A7DF-6B99-4A66-A98A-68197B22E243}" type="pres">
      <dgm:prSet presAssocID="{5B420A89-5D58-42D5-9EFA-E1B6C946518F}" presName="txTwo" presStyleLbl="node2" presStyleIdx="0" presStyleCnt="6">
        <dgm:presLayoutVars>
          <dgm:chPref val="3"/>
        </dgm:presLayoutVars>
      </dgm:prSet>
      <dgm:spPr/>
      <dgm:t>
        <a:bodyPr/>
        <a:lstStyle/>
        <a:p>
          <a:endParaRPr lang="en-MY"/>
        </a:p>
      </dgm:t>
    </dgm:pt>
    <dgm:pt modelId="{42A0DFD3-A57E-43E5-B99A-7BABA81BA620}" type="pres">
      <dgm:prSet presAssocID="{5B420A89-5D58-42D5-9EFA-E1B6C946518F}" presName="parTransTwo" presStyleCnt="0"/>
      <dgm:spPr/>
    </dgm:pt>
    <dgm:pt modelId="{9468BD7E-8B2A-4402-A7CD-F9419B03809A}" type="pres">
      <dgm:prSet presAssocID="{5B420A89-5D58-42D5-9EFA-E1B6C946518F}" presName="horzTwo" presStyleCnt="0"/>
      <dgm:spPr/>
    </dgm:pt>
    <dgm:pt modelId="{8CFD55AB-5E60-489B-974E-9935E36C59D5}" type="pres">
      <dgm:prSet presAssocID="{5FC63884-65CB-48B2-A21F-130D333594F0}" presName="vertThree" presStyleCnt="0"/>
      <dgm:spPr/>
    </dgm:pt>
    <dgm:pt modelId="{F789372B-0134-4E26-8CC0-1565D9CA03E7}" type="pres">
      <dgm:prSet presAssocID="{5FC63884-65CB-48B2-A21F-130D333594F0}" presName="txThree" presStyleLbl="node3" presStyleIdx="0" presStyleCnt="6">
        <dgm:presLayoutVars>
          <dgm:chPref val="3"/>
        </dgm:presLayoutVars>
      </dgm:prSet>
      <dgm:spPr/>
      <dgm:t>
        <a:bodyPr/>
        <a:lstStyle/>
        <a:p>
          <a:endParaRPr lang="en-MY"/>
        </a:p>
      </dgm:t>
    </dgm:pt>
    <dgm:pt modelId="{CC84DCE5-FC65-4B1D-A894-6C7A9308207D}" type="pres">
      <dgm:prSet presAssocID="{5FC63884-65CB-48B2-A21F-130D333594F0}" presName="parTransThree" presStyleCnt="0"/>
      <dgm:spPr/>
    </dgm:pt>
    <dgm:pt modelId="{89A6C96F-D945-47B0-9737-B39B5D3DB6FB}" type="pres">
      <dgm:prSet presAssocID="{5FC63884-65CB-48B2-A21F-130D333594F0}" presName="horzThree" presStyleCnt="0"/>
      <dgm:spPr/>
    </dgm:pt>
    <dgm:pt modelId="{E0FBB241-CCC8-4E63-89ED-CA23BC1F6608}" type="pres">
      <dgm:prSet presAssocID="{0952A9A1-71AD-4011-8E92-AA54BE8A142A}" presName="vertFour" presStyleCnt="0">
        <dgm:presLayoutVars>
          <dgm:chPref val="3"/>
        </dgm:presLayoutVars>
      </dgm:prSet>
      <dgm:spPr/>
    </dgm:pt>
    <dgm:pt modelId="{16BC963F-B887-405E-8B55-786A3AFD3BCE}" type="pres">
      <dgm:prSet presAssocID="{0952A9A1-71AD-4011-8E92-AA54BE8A142A}" presName="txFour" presStyleLbl="node4" presStyleIdx="0" presStyleCnt="12">
        <dgm:presLayoutVars>
          <dgm:chPref val="3"/>
        </dgm:presLayoutVars>
      </dgm:prSet>
      <dgm:spPr/>
      <dgm:t>
        <a:bodyPr/>
        <a:lstStyle/>
        <a:p>
          <a:endParaRPr lang="en-MY"/>
        </a:p>
      </dgm:t>
    </dgm:pt>
    <dgm:pt modelId="{7BEC591E-2B9D-4BCE-914F-83D4D8B7F370}" type="pres">
      <dgm:prSet presAssocID="{0952A9A1-71AD-4011-8E92-AA54BE8A142A}" presName="parTransFour" presStyleCnt="0"/>
      <dgm:spPr/>
    </dgm:pt>
    <dgm:pt modelId="{0E9DB27D-3116-4849-A397-C680B0BDA401}" type="pres">
      <dgm:prSet presAssocID="{0952A9A1-71AD-4011-8E92-AA54BE8A142A}" presName="horzFour" presStyleCnt="0"/>
      <dgm:spPr/>
    </dgm:pt>
    <dgm:pt modelId="{1161ABCC-38B2-43CC-A1CD-A349B535F305}" type="pres">
      <dgm:prSet presAssocID="{4D19531A-7449-4B7A-AD0F-313608EF547C}" presName="vertFour" presStyleCnt="0">
        <dgm:presLayoutVars>
          <dgm:chPref val="3"/>
        </dgm:presLayoutVars>
      </dgm:prSet>
      <dgm:spPr/>
    </dgm:pt>
    <dgm:pt modelId="{03788B48-D714-4F18-A9CA-806B481AE840}" type="pres">
      <dgm:prSet presAssocID="{4D19531A-7449-4B7A-AD0F-313608EF547C}" presName="txFour" presStyleLbl="node4" presStyleIdx="1" presStyleCnt="12">
        <dgm:presLayoutVars>
          <dgm:chPref val="3"/>
        </dgm:presLayoutVars>
      </dgm:prSet>
      <dgm:spPr/>
      <dgm:t>
        <a:bodyPr/>
        <a:lstStyle/>
        <a:p>
          <a:endParaRPr lang="en-MY"/>
        </a:p>
      </dgm:t>
    </dgm:pt>
    <dgm:pt modelId="{C4E01AF4-BEF8-47C5-BB57-5316B3B546D5}" type="pres">
      <dgm:prSet presAssocID="{4D19531A-7449-4B7A-AD0F-313608EF547C}" presName="horzFour" presStyleCnt="0"/>
      <dgm:spPr/>
    </dgm:pt>
    <dgm:pt modelId="{7BAF7A2C-6948-40DA-9BB7-A17930CAC00A}" type="pres">
      <dgm:prSet presAssocID="{6845D6D9-36A4-4A62-BC48-93205266E929}" presName="sibSpaceOne" presStyleCnt="0"/>
      <dgm:spPr/>
    </dgm:pt>
    <dgm:pt modelId="{C4604E79-6B00-4AE0-B76E-945723CD3EAD}" type="pres">
      <dgm:prSet presAssocID="{5B63A7A5-D4C1-445A-A6F8-151855E58005}" presName="vertOne" presStyleCnt="0"/>
      <dgm:spPr/>
    </dgm:pt>
    <dgm:pt modelId="{EDE97538-6BBA-46A0-9163-936C5B15E4B2}" type="pres">
      <dgm:prSet presAssocID="{5B63A7A5-D4C1-445A-A6F8-151855E58005}" presName="txOne" presStyleLbl="node0" presStyleIdx="1" presStyleCnt="6">
        <dgm:presLayoutVars>
          <dgm:chPref val="3"/>
        </dgm:presLayoutVars>
      </dgm:prSet>
      <dgm:spPr/>
      <dgm:t>
        <a:bodyPr/>
        <a:lstStyle/>
        <a:p>
          <a:endParaRPr lang="en-MY"/>
        </a:p>
      </dgm:t>
    </dgm:pt>
    <dgm:pt modelId="{E263C0F3-EA00-476A-AF3F-2B14513DE641}" type="pres">
      <dgm:prSet presAssocID="{5B63A7A5-D4C1-445A-A6F8-151855E58005}" presName="parTransOne" presStyleCnt="0"/>
      <dgm:spPr/>
    </dgm:pt>
    <dgm:pt modelId="{9C89A133-B006-4654-ADB7-8666E411F94B}" type="pres">
      <dgm:prSet presAssocID="{5B63A7A5-D4C1-445A-A6F8-151855E58005}" presName="horzOne" presStyleCnt="0"/>
      <dgm:spPr/>
    </dgm:pt>
    <dgm:pt modelId="{4C28937B-0AF8-47D5-93AE-50192B17FBE9}" type="pres">
      <dgm:prSet presAssocID="{4321C9E7-2479-4863-9039-66CCC33517F1}" presName="vertTwo" presStyleCnt="0"/>
      <dgm:spPr/>
    </dgm:pt>
    <dgm:pt modelId="{A410732A-0A83-424A-8453-904940B0DAD8}" type="pres">
      <dgm:prSet presAssocID="{4321C9E7-2479-4863-9039-66CCC33517F1}" presName="txTwo" presStyleLbl="node2" presStyleIdx="1" presStyleCnt="6">
        <dgm:presLayoutVars>
          <dgm:chPref val="3"/>
        </dgm:presLayoutVars>
      </dgm:prSet>
      <dgm:spPr/>
      <dgm:t>
        <a:bodyPr/>
        <a:lstStyle/>
        <a:p>
          <a:endParaRPr lang="en-MY"/>
        </a:p>
      </dgm:t>
    </dgm:pt>
    <dgm:pt modelId="{4F9F0945-804E-4D76-B08F-81B8E496F9C4}" type="pres">
      <dgm:prSet presAssocID="{4321C9E7-2479-4863-9039-66CCC33517F1}" presName="parTransTwo" presStyleCnt="0"/>
      <dgm:spPr/>
    </dgm:pt>
    <dgm:pt modelId="{EB4733F4-1B50-4F4E-9D4D-3F387F4E892E}" type="pres">
      <dgm:prSet presAssocID="{4321C9E7-2479-4863-9039-66CCC33517F1}" presName="horzTwo" presStyleCnt="0"/>
      <dgm:spPr/>
    </dgm:pt>
    <dgm:pt modelId="{593F64EF-B6EA-4A18-A292-D8E983D88980}" type="pres">
      <dgm:prSet presAssocID="{C610AE31-3364-4028-B1C5-12BFB78E505E}" presName="vertThree" presStyleCnt="0"/>
      <dgm:spPr/>
    </dgm:pt>
    <dgm:pt modelId="{F91423B1-2B96-4CC9-85B8-76C27602ED4D}" type="pres">
      <dgm:prSet presAssocID="{C610AE31-3364-4028-B1C5-12BFB78E505E}" presName="txThree" presStyleLbl="node3" presStyleIdx="1" presStyleCnt="6">
        <dgm:presLayoutVars>
          <dgm:chPref val="3"/>
        </dgm:presLayoutVars>
      </dgm:prSet>
      <dgm:spPr/>
      <dgm:t>
        <a:bodyPr/>
        <a:lstStyle/>
        <a:p>
          <a:endParaRPr lang="en-MY"/>
        </a:p>
      </dgm:t>
    </dgm:pt>
    <dgm:pt modelId="{88B7019F-750C-4DCF-B43A-CA0549598799}" type="pres">
      <dgm:prSet presAssocID="{C610AE31-3364-4028-B1C5-12BFB78E505E}" presName="parTransThree" presStyleCnt="0"/>
      <dgm:spPr/>
    </dgm:pt>
    <dgm:pt modelId="{C6078470-EE47-4A63-99E6-4EB90A0BE0B2}" type="pres">
      <dgm:prSet presAssocID="{C610AE31-3364-4028-B1C5-12BFB78E505E}" presName="horzThree" presStyleCnt="0"/>
      <dgm:spPr/>
    </dgm:pt>
    <dgm:pt modelId="{A9912C0E-8F2D-447A-A6C4-8444EFD00DD4}" type="pres">
      <dgm:prSet presAssocID="{1863FEC9-C8B4-4CA7-A6FB-06906594F620}" presName="vertFour" presStyleCnt="0">
        <dgm:presLayoutVars>
          <dgm:chPref val="3"/>
        </dgm:presLayoutVars>
      </dgm:prSet>
      <dgm:spPr/>
    </dgm:pt>
    <dgm:pt modelId="{2C836FD5-D5E9-4BF9-961B-38812BBE7AFB}" type="pres">
      <dgm:prSet presAssocID="{1863FEC9-C8B4-4CA7-A6FB-06906594F620}" presName="txFour" presStyleLbl="node4" presStyleIdx="2" presStyleCnt="12">
        <dgm:presLayoutVars>
          <dgm:chPref val="3"/>
        </dgm:presLayoutVars>
      </dgm:prSet>
      <dgm:spPr/>
      <dgm:t>
        <a:bodyPr/>
        <a:lstStyle/>
        <a:p>
          <a:endParaRPr lang="en-MY"/>
        </a:p>
      </dgm:t>
    </dgm:pt>
    <dgm:pt modelId="{A2636FC1-9F4D-429C-AF34-DBAB287EC96C}" type="pres">
      <dgm:prSet presAssocID="{1863FEC9-C8B4-4CA7-A6FB-06906594F620}" presName="parTransFour" presStyleCnt="0"/>
      <dgm:spPr/>
    </dgm:pt>
    <dgm:pt modelId="{D4C6EA13-E1D9-4ABF-9323-847C179CB6F3}" type="pres">
      <dgm:prSet presAssocID="{1863FEC9-C8B4-4CA7-A6FB-06906594F620}" presName="horzFour" presStyleCnt="0"/>
      <dgm:spPr/>
    </dgm:pt>
    <dgm:pt modelId="{DF05FEDB-65F3-4D3F-BB81-B70D0D75E56D}" type="pres">
      <dgm:prSet presAssocID="{2ADF959D-4A47-4F3E-9201-95AD6C38B139}" presName="vertFour" presStyleCnt="0">
        <dgm:presLayoutVars>
          <dgm:chPref val="3"/>
        </dgm:presLayoutVars>
      </dgm:prSet>
      <dgm:spPr/>
    </dgm:pt>
    <dgm:pt modelId="{A2AE219C-C69A-49B9-86B0-3FA3F73E60EF}" type="pres">
      <dgm:prSet presAssocID="{2ADF959D-4A47-4F3E-9201-95AD6C38B139}" presName="txFour" presStyleLbl="node4" presStyleIdx="3" presStyleCnt="12">
        <dgm:presLayoutVars>
          <dgm:chPref val="3"/>
        </dgm:presLayoutVars>
      </dgm:prSet>
      <dgm:spPr/>
      <dgm:t>
        <a:bodyPr/>
        <a:lstStyle/>
        <a:p>
          <a:endParaRPr lang="en-MY"/>
        </a:p>
      </dgm:t>
    </dgm:pt>
    <dgm:pt modelId="{540A6011-6C52-4B88-A87A-126E7D2A4DBF}" type="pres">
      <dgm:prSet presAssocID="{2ADF959D-4A47-4F3E-9201-95AD6C38B139}" presName="horzFour" presStyleCnt="0"/>
      <dgm:spPr/>
    </dgm:pt>
    <dgm:pt modelId="{092CF443-49C6-46F3-A46B-041BD577FE41}" type="pres">
      <dgm:prSet presAssocID="{AC7F0477-E825-46BD-9F2A-9EE7CB21C28C}" presName="sibSpaceOne" presStyleCnt="0"/>
      <dgm:spPr/>
    </dgm:pt>
    <dgm:pt modelId="{930A8958-E4E5-4818-BC50-580D787A4AD4}" type="pres">
      <dgm:prSet presAssocID="{3CC324F0-D4B1-4A46-B93B-579648D382E6}" presName="vertOne" presStyleCnt="0"/>
      <dgm:spPr/>
    </dgm:pt>
    <dgm:pt modelId="{89BAAA64-711E-4B25-B7D2-0DE72B1B4CEF}" type="pres">
      <dgm:prSet presAssocID="{3CC324F0-D4B1-4A46-B93B-579648D382E6}" presName="txOne" presStyleLbl="node0" presStyleIdx="2" presStyleCnt="6">
        <dgm:presLayoutVars>
          <dgm:chPref val="3"/>
        </dgm:presLayoutVars>
      </dgm:prSet>
      <dgm:spPr/>
      <dgm:t>
        <a:bodyPr/>
        <a:lstStyle/>
        <a:p>
          <a:endParaRPr lang="en-MY"/>
        </a:p>
      </dgm:t>
    </dgm:pt>
    <dgm:pt modelId="{D1F04757-9FBB-4F67-ADE0-35B0B9C10471}" type="pres">
      <dgm:prSet presAssocID="{3CC324F0-D4B1-4A46-B93B-579648D382E6}" presName="parTransOne" presStyleCnt="0"/>
      <dgm:spPr/>
    </dgm:pt>
    <dgm:pt modelId="{293FA502-6A28-4CB6-9B8C-8343B84F2A35}" type="pres">
      <dgm:prSet presAssocID="{3CC324F0-D4B1-4A46-B93B-579648D382E6}" presName="horzOne" presStyleCnt="0"/>
      <dgm:spPr/>
    </dgm:pt>
    <dgm:pt modelId="{5A4CDD7A-B280-4055-AC9F-6B01AAD005A7}" type="pres">
      <dgm:prSet presAssocID="{775836C7-2199-4C57-A62E-D861C38E60E7}" presName="vertTwo" presStyleCnt="0"/>
      <dgm:spPr/>
    </dgm:pt>
    <dgm:pt modelId="{FB8F0C4A-6B4F-4A0B-914D-DEEAD5EEDB28}" type="pres">
      <dgm:prSet presAssocID="{775836C7-2199-4C57-A62E-D861C38E60E7}" presName="txTwo" presStyleLbl="node2" presStyleIdx="2" presStyleCnt="6">
        <dgm:presLayoutVars>
          <dgm:chPref val="3"/>
        </dgm:presLayoutVars>
      </dgm:prSet>
      <dgm:spPr/>
      <dgm:t>
        <a:bodyPr/>
        <a:lstStyle/>
        <a:p>
          <a:endParaRPr lang="en-MY"/>
        </a:p>
      </dgm:t>
    </dgm:pt>
    <dgm:pt modelId="{EC69A732-8312-4D31-BFE5-F22B13071BB5}" type="pres">
      <dgm:prSet presAssocID="{775836C7-2199-4C57-A62E-D861C38E60E7}" presName="parTransTwo" presStyleCnt="0"/>
      <dgm:spPr/>
    </dgm:pt>
    <dgm:pt modelId="{DA158E28-22A7-44B8-B0D9-48731095D803}" type="pres">
      <dgm:prSet presAssocID="{775836C7-2199-4C57-A62E-D861C38E60E7}" presName="horzTwo" presStyleCnt="0"/>
      <dgm:spPr/>
    </dgm:pt>
    <dgm:pt modelId="{35BDD58F-7022-40A3-9FB6-FF612C20CC92}" type="pres">
      <dgm:prSet presAssocID="{60CC6D45-B2CF-4E48-AE30-201D9694D719}" presName="vertThree" presStyleCnt="0"/>
      <dgm:spPr/>
    </dgm:pt>
    <dgm:pt modelId="{D9250711-C0BE-4938-9D61-498B470ED085}" type="pres">
      <dgm:prSet presAssocID="{60CC6D45-B2CF-4E48-AE30-201D9694D719}" presName="txThree" presStyleLbl="node3" presStyleIdx="2" presStyleCnt="6">
        <dgm:presLayoutVars>
          <dgm:chPref val="3"/>
        </dgm:presLayoutVars>
      </dgm:prSet>
      <dgm:spPr/>
      <dgm:t>
        <a:bodyPr/>
        <a:lstStyle/>
        <a:p>
          <a:endParaRPr lang="en-MY"/>
        </a:p>
      </dgm:t>
    </dgm:pt>
    <dgm:pt modelId="{DE5A890F-2DB4-4191-B355-1E2279EC44AE}" type="pres">
      <dgm:prSet presAssocID="{60CC6D45-B2CF-4E48-AE30-201D9694D719}" presName="parTransThree" presStyleCnt="0"/>
      <dgm:spPr/>
    </dgm:pt>
    <dgm:pt modelId="{583D7362-E1A5-4C02-8AE7-EF961EBF5DCC}" type="pres">
      <dgm:prSet presAssocID="{60CC6D45-B2CF-4E48-AE30-201D9694D719}" presName="horzThree" presStyleCnt="0"/>
      <dgm:spPr/>
    </dgm:pt>
    <dgm:pt modelId="{D8A360BF-A49F-485C-B049-6AA5534265FB}" type="pres">
      <dgm:prSet presAssocID="{3364DF4A-EEAA-4A22-A62E-12019A2C42B0}" presName="vertFour" presStyleCnt="0">
        <dgm:presLayoutVars>
          <dgm:chPref val="3"/>
        </dgm:presLayoutVars>
      </dgm:prSet>
      <dgm:spPr/>
    </dgm:pt>
    <dgm:pt modelId="{46AFCFE7-6CF4-4667-9221-B16EB0D83764}" type="pres">
      <dgm:prSet presAssocID="{3364DF4A-EEAA-4A22-A62E-12019A2C42B0}" presName="txFour" presStyleLbl="node4" presStyleIdx="4" presStyleCnt="12">
        <dgm:presLayoutVars>
          <dgm:chPref val="3"/>
        </dgm:presLayoutVars>
      </dgm:prSet>
      <dgm:spPr/>
      <dgm:t>
        <a:bodyPr/>
        <a:lstStyle/>
        <a:p>
          <a:endParaRPr lang="en-MY"/>
        </a:p>
      </dgm:t>
    </dgm:pt>
    <dgm:pt modelId="{69526A14-09BB-44B2-8AC7-ADD618EFD0BF}" type="pres">
      <dgm:prSet presAssocID="{3364DF4A-EEAA-4A22-A62E-12019A2C42B0}" presName="parTransFour" presStyleCnt="0"/>
      <dgm:spPr/>
    </dgm:pt>
    <dgm:pt modelId="{5574DEEF-91DD-4379-A480-C4C195533B55}" type="pres">
      <dgm:prSet presAssocID="{3364DF4A-EEAA-4A22-A62E-12019A2C42B0}" presName="horzFour" presStyleCnt="0"/>
      <dgm:spPr/>
    </dgm:pt>
    <dgm:pt modelId="{AC327A8F-2D1C-4CD6-BCA6-A878C54D8B23}" type="pres">
      <dgm:prSet presAssocID="{6D09783F-AC31-48B5-ACB5-A8A955F7E524}" presName="vertFour" presStyleCnt="0">
        <dgm:presLayoutVars>
          <dgm:chPref val="3"/>
        </dgm:presLayoutVars>
      </dgm:prSet>
      <dgm:spPr/>
    </dgm:pt>
    <dgm:pt modelId="{FC856227-F7F1-4886-84D4-571B640BD6C9}" type="pres">
      <dgm:prSet presAssocID="{6D09783F-AC31-48B5-ACB5-A8A955F7E524}" presName="txFour" presStyleLbl="node4" presStyleIdx="5" presStyleCnt="12">
        <dgm:presLayoutVars>
          <dgm:chPref val="3"/>
        </dgm:presLayoutVars>
      </dgm:prSet>
      <dgm:spPr/>
      <dgm:t>
        <a:bodyPr/>
        <a:lstStyle/>
        <a:p>
          <a:endParaRPr lang="en-MY"/>
        </a:p>
      </dgm:t>
    </dgm:pt>
    <dgm:pt modelId="{88D354E5-0773-45ED-8FA3-CE206101DE46}" type="pres">
      <dgm:prSet presAssocID="{6D09783F-AC31-48B5-ACB5-A8A955F7E524}" presName="horzFour" presStyleCnt="0"/>
      <dgm:spPr/>
    </dgm:pt>
    <dgm:pt modelId="{9993CFD6-715B-45F8-B0DD-9A04991BA81F}" type="pres">
      <dgm:prSet presAssocID="{7F563B37-E51B-4145-A137-D6270B3F87C2}" presName="sibSpaceOne" presStyleCnt="0"/>
      <dgm:spPr/>
    </dgm:pt>
    <dgm:pt modelId="{E11BD863-E749-450E-B474-AB60535CCB94}" type="pres">
      <dgm:prSet presAssocID="{153FA978-C810-4D1D-B988-A4E13A4590C7}" presName="vertOne" presStyleCnt="0"/>
      <dgm:spPr/>
    </dgm:pt>
    <dgm:pt modelId="{B8BA0A15-D711-468F-B88E-F5D83BB31B6B}" type="pres">
      <dgm:prSet presAssocID="{153FA978-C810-4D1D-B988-A4E13A4590C7}" presName="txOne" presStyleLbl="node0" presStyleIdx="3" presStyleCnt="6">
        <dgm:presLayoutVars>
          <dgm:chPref val="3"/>
        </dgm:presLayoutVars>
      </dgm:prSet>
      <dgm:spPr/>
      <dgm:t>
        <a:bodyPr/>
        <a:lstStyle/>
        <a:p>
          <a:endParaRPr lang="en-MY"/>
        </a:p>
      </dgm:t>
    </dgm:pt>
    <dgm:pt modelId="{59247141-0685-4C04-8699-72FA71B9D75A}" type="pres">
      <dgm:prSet presAssocID="{153FA978-C810-4D1D-B988-A4E13A4590C7}" presName="parTransOne" presStyleCnt="0"/>
      <dgm:spPr/>
    </dgm:pt>
    <dgm:pt modelId="{B5F5352C-D526-4308-B9C1-66B3DA11A78F}" type="pres">
      <dgm:prSet presAssocID="{153FA978-C810-4D1D-B988-A4E13A4590C7}" presName="horzOne" presStyleCnt="0"/>
      <dgm:spPr/>
    </dgm:pt>
    <dgm:pt modelId="{05D20622-6285-4E13-8E2A-515B098B5EB9}" type="pres">
      <dgm:prSet presAssocID="{651883F2-64B1-4AB1-B3BF-B2A86EFF8793}" presName="vertTwo" presStyleCnt="0"/>
      <dgm:spPr/>
    </dgm:pt>
    <dgm:pt modelId="{02499745-E9A0-4125-A49E-24B567EDF15F}" type="pres">
      <dgm:prSet presAssocID="{651883F2-64B1-4AB1-B3BF-B2A86EFF8793}" presName="txTwo" presStyleLbl="node2" presStyleIdx="3" presStyleCnt="6">
        <dgm:presLayoutVars>
          <dgm:chPref val="3"/>
        </dgm:presLayoutVars>
      </dgm:prSet>
      <dgm:spPr/>
      <dgm:t>
        <a:bodyPr/>
        <a:lstStyle/>
        <a:p>
          <a:endParaRPr lang="en-MY"/>
        </a:p>
      </dgm:t>
    </dgm:pt>
    <dgm:pt modelId="{5605755F-12BE-4C6A-9945-F02F149C509E}" type="pres">
      <dgm:prSet presAssocID="{651883F2-64B1-4AB1-B3BF-B2A86EFF8793}" presName="parTransTwo" presStyleCnt="0"/>
      <dgm:spPr/>
    </dgm:pt>
    <dgm:pt modelId="{7D3DA885-F3F7-49C1-B091-946B34211A3B}" type="pres">
      <dgm:prSet presAssocID="{651883F2-64B1-4AB1-B3BF-B2A86EFF8793}" presName="horzTwo" presStyleCnt="0"/>
      <dgm:spPr/>
    </dgm:pt>
    <dgm:pt modelId="{737D13DA-DE9D-4A1D-B13A-87A606125BDF}" type="pres">
      <dgm:prSet presAssocID="{F42D6B9A-0749-4B4A-A25A-4FD7783DF62A}" presName="vertThree" presStyleCnt="0"/>
      <dgm:spPr/>
    </dgm:pt>
    <dgm:pt modelId="{CEC37B86-780B-4178-804F-D8548B15C3C7}" type="pres">
      <dgm:prSet presAssocID="{F42D6B9A-0749-4B4A-A25A-4FD7783DF62A}" presName="txThree" presStyleLbl="node3" presStyleIdx="3" presStyleCnt="6">
        <dgm:presLayoutVars>
          <dgm:chPref val="3"/>
        </dgm:presLayoutVars>
      </dgm:prSet>
      <dgm:spPr/>
      <dgm:t>
        <a:bodyPr/>
        <a:lstStyle/>
        <a:p>
          <a:endParaRPr lang="en-MY"/>
        </a:p>
      </dgm:t>
    </dgm:pt>
    <dgm:pt modelId="{4EC287E5-FAC7-4E8A-A1B6-2261D5CD7E82}" type="pres">
      <dgm:prSet presAssocID="{F42D6B9A-0749-4B4A-A25A-4FD7783DF62A}" presName="parTransThree" presStyleCnt="0"/>
      <dgm:spPr/>
    </dgm:pt>
    <dgm:pt modelId="{9D90FF4D-BC81-43FB-8A19-176D4610E412}" type="pres">
      <dgm:prSet presAssocID="{F42D6B9A-0749-4B4A-A25A-4FD7783DF62A}" presName="horzThree" presStyleCnt="0"/>
      <dgm:spPr/>
    </dgm:pt>
    <dgm:pt modelId="{9A920155-8116-49B7-B97F-6EE45F21F47C}" type="pres">
      <dgm:prSet presAssocID="{96C2F5D4-FD7C-4A83-A4E4-AA425D8BA72E}" presName="vertFour" presStyleCnt="0">
        <dgm:presLayoutVars>
          <dgm:chPref val="3"/>
        </dgm:presLayoutVars>
      </dgm:prSet>
      <dgm:spPr/>
    </dgm:pt>
    <dgm:pt modelId="{17F0DDB8-016D-45EA-BF76-01854DA1DD04}" type="pres">
      <dgm:prSet presAssocID="{96C2F5D4-FD7C-4A83-A4E4-AA425D8BA72E}" presName="txFour" presStyleLbl="node4" presStyleIdx="6" presStyleCnt="12">
        <dgm:presLayoutVars>
          <dgm:chPref val="3"/>
        </dgm:presLayoutVars>
      </dgm:prSet>
      <dgm:spPr/>
      <dgm:t>
        <a:bodyPr/>
        <a:lstStyle/>
        <a:p>
          <a:endParaRPr lang="en-MY"/>
        </a:p>
      </dgm:t>
    </dgm:pt>
    <dgm:pt modelId="{FADAE619-61BF-4E35-BFAD-7516099048F3}" type="pres">
      <dgm:prSet presAssocID="{96C2F5D4-FD7C-4A83-A4E4-AA425D8BA72E}" presName="parTransFour" presStyleCnt="0"/>
      <dgm:spPr/>
    </dgm:pt>
    <dgm:pt modelId="{20281DF2-9CEE-47C6-80DB-0A82102A2C73}" type="pres">
      <dgm:prSet presAssocID="{96C2F5D4-FD7C-4A83-A4E4-AA425D8BA72E}" presName="horzFour" presStyleCnt="0"/>
      <dgm:spPr/>
    </dgm:pt>
    <dgm:pt modelId="{435540BB-DFE4-4192-BD0C-83D1056013B3}" type="pres">
      <dgm:prSet presAssocID="{58ECE0EB-B609-4A10-8402-703B7065D4DE}" presName="vertFour" presStyleCnt="0">
        <dgm:presLayoutVars>
          <dgm:chPref val="3"/>
        </dgm:presLayoutVars>
      </dgm:prSet>
      <dgm:spPr/>
    </dgm:pt>
    <dgm:pt modelId="{416CD270-035C-4C5F-A7ED-2D5499CDF82C}" type="pres">
      <dgm:prSet presAssocID="{58ECE0EB-B609-4A10-8402-703B7065D4DE}" presName="txFour" presStyleLbl="node4" presStyleIdx="7" presStyleCnt="12">
        <dgm:presLayoutVars>
          <dgm:chPref val="3"/>
        </dgm:presLayoutVars>
      </dgm:prSet>
      <dgm:spPr/>
      <dgm:t>
        <a:bodyPr/>
        <a:lstStyle/>
        <a:p>
          <a:endParaRPr lang="en-MY"/>
        </a:p>
      </dgm:t>
    </dgm:pt>
    <dgm:pt modelId="{20EF7916-626E-40FE-B8BD-26F8AF5AFE6C}" type="pres">
      <dgm:prSet presAssocID="{58ECE0EB-B609-4A10-8402-703B7065D4DE}" presName="horzFour" presStyleCnt="0"/>
      <dgm:spPr/>
    </dgm:pt>
    <dgm:pt modelId="{E59E55B0-A7C0-46E8-808B-B2041A53A691}" type="pres">
      <dgm:prSet presAssocID="{9ACD15FB-0F96-44D4-BDF1-E46629992F21}" presName="sibSpaceOne" presStyleCnt="0"/>
      <dgm:spPr/>
    </dgm:pt>
    <dgm:pt modelId="{43798FD1-99F2-4B32-B4EB-8726CA409935}" type="pres">
      <dgm:prSet presAssocID="{75028126-987B-4502-B49F-89BAC55594D6}" presName="vertOne" presStyleCnt="0"/>
      <dgm:spPr/>
    </dgm:pt>
    <dgm:pt modelId="{FF81D894-2EF3-480A-81F8-FFC97667EE8C}" type="pres">
      <dgm:prSet presAssocID="{75028126-987B-4502-B49F-89BAC55594D6}" presName="txOne" presStyleLbl="node0" presStyleIdx="4" presStyleCnt="6">
        <dgm:presLayoutVars>
          <dgm:chPref val="3"/>
        </dgm:presLayoutVars>
      </dgm:prSet>
      <dgm:spPr/>
      <dgm:t>
        <a:bodyPr/>
        <a:lstStyle/>
        <a:p>
          <a:endParaRPr lang="en-MY"/>
        </a:p>
      </dgm:t>
    </dgm:pt>
    <dgm:pt modelId="{C83E6C44-05EC-4B0A-84B2-71B501107CAA}" type="pres">
      <dgm:prSet presAssocID="{75028126-987B-4502-B49F-89BAC55594D6}" presName="parTransOne" presStyleCnt="0"/>
      <dgm:spPr/>
    </dgm:pt>
    <dgm:pt modelId="{359FD03D-465D-4773-B40A-CA3F50DD2DBA}" type="pres">
      <dgm:prSet presAssocID="{75028126-987B-4502-B49F-89BAC55594D6}" presName="horzOne" presStyleCnt="0"/>
      <dgm:spPr/>
    </dgm:pt>
    <dgm:pt modelId="{065E67AB-95D3-4BB4-B1AC-051A75742A1D}" type="pres">
      <dgm:prSet presAssocID="{58D67529-5715-4A9A-AEF0-18BF1C1A0BD4}" presName="vertTwo" presStyleCnt="0"/>
      <dgm:spPr/>
    </dgm:pt>
    <dgm:pt modelId="{A6768DFD-1294-4A0E-9CAB-69A2DA838563}" type="pres">
      <dgm:prSet presAssocID="{58D67529-5715-4A9A-AEF0-18BF1C1A0BD4}" presName="txTwo" presStyleLbl="node2" presStyleIdx="4" presStyleCnt="6">
        <dgm:presLayoutVars>
          <dgm:chPref val="3"/>
        </dgm:presLayoutVars>
      </dgm:prSet>
      <dgm:spPr/>
      <dgm:t>
        <a:bodyPr/>
        <a:lstStyle/>
        <a:p>
          <a:endParaRPr lang="en-MY"/>
        </a:p>
      </dgm:t>
    </dgm:pt>
    <dgm:pt modelId="{AE454878-30C2-426B-B287-C5411149B0DB}" type="pres">
      <dgm:prSet presAssocID="{58D67529-5715-4A9A-AEF0-18BF1C1A0BD4}" presName="parTransTwo" presStyleCnt="0"/>
      <dgm:spPr/>
    </dgm:pt>
    <dgm:pt modelId="{915FD57D-F1D9-46DA-991C-58FC576F30C9}" type="pres">
      <dgm:prSet presAssocID="{58D67529-5715-4A9A-AEF0-18BF1C1A0BD4}" presName="horzTwo" presStyleCnt="0"/>
      <dgm:spPr/>
    </dgm:pt>
    <dgm:pt modelId="{23F02B9E-9DD2-4762-9575-8D6F75F49C4D}" type="pres">
      <dgm:prSet presAssocID="{5F370929-FADC-46A7-8C2A-AF676F8B4E86}" presName="vertThree" presStyleCnt="0"/>
      <dgm:spPr/>
    </dgm:pt>
    <dgm:pt modelId="{F017110F-12BD-4BC3-A045-2DD6B319D8A9}" type="pres">
      <dgm:prSet presAssocID="{5F370929-FADC-46A7-8C2A-AF676F8B4E86}" presName="txThree" presStyleLbl="node3" presStyleIdx="4" presStyleCnt="6">
        <dgm:presLayoutVars>
          <dgm:chPref val="3"/>
        </dgm:presLayoutVars>
      </dgm:prSet>
      <dgm:spPr/>
      <dgm:t>
        <a:bodyPr/>
        <a:lstStyle/>
        <a:p>
          <a:endParaRPr lang="en-MY"/>
        </a:p>
      </dgm:t>
    </dgm:pt>
    <dgm:pt modelId="{51EF0B7E-E628-4C48-A80D-7344091CAFD4}" type="pres">
      <dgm:prSet presAssocID="{5F370929-FADC-46A7-8C2A-AF676F8B4E86}" presName="parTransThree" presStyleCnt="0"/>
      <dgm:spPr/>
    </dgm:pt>
    <dgm:pt modelId="{558311FA-690E-426D-AEB4-884E33005556}" type="pres">
      <dgm:prSet presAssocID="{5F370929-FADC-46A7-8C2A-AF676F8B4E86}" presName="horzThree" presStyleCnt="0"/>
      <dgm:spPr/>
    </dgm:pt>
    <dgm:pt modelId="{5ECAAFAA-05DB-479D-8C1F-24C771D2DFBC}" type="pres">
      <dgm:prSet presAssocID="{223B8637-0379-43AE-BB0F-2AA90D8B9998}" presName="vertFour" presStyleCnt="0">
        <dgm:presLayoutVars>
          <dgm:chPref val="3"/>
        </dgm:presLayoutVars>
      </dgm:prSet>
      <dgm:spPr/>
    </dgm:pt>
    <dgm:pt modelId="{E787916B-0A55-47FC-8311-AE6E7A73FAE9}" type="pres">
      <dgm:prSet presAssocID="{223B8637-0379-43AE-BB0F-2AA90D8B9998}" presName="txFour" presStyleLbl="node4" presStyleIdx="8" presStyleCnt="12">
        <dgm:presLayoutVars>
          <dgm:chPref val="3"/>
        </dgm:presLayoutVars>
      </dgm:prSet>
      <dgm:spPr/>
      <dgm:t>
        <a:bodyPr/>
        <a:lstStyle/>
        <a:p>
          <a:endParaRPr lang="en-MY"/>
        </a:p>
      </dgm:t>
    </dgm:pt>
    <dgm:pt modelId="{5308D740-3F3D-465B-AF8C-1D36B1D71961}" type="pres">
      <dgm:prSet presAssocID="{223B8637-0379-43AE-BB0F-2AA90D8B9998}" presName="parTransFour" presStyleCnt="0"/>
      <dgm:spPr/>
    </dgm:pt>
    <dgm:pt modelId="{6D35FEA7-76F8-40EF-9A0A-A54252AF1FBD}" type="pres">
      <dgm:prSet presAssocID="{223B8637-0379-43AE-BB0F-2AA90D8B9998}" presName="horzFour" presStyleCnt="0"/>
      <dgm:spPr/>
    </dgm:pt>
    <dgm:pt modelId="{FCE95981-8D3D-4298-B46D-3F5D90463ABA}" type="pres">
      <dgm:prSet presAssocID="{34DFBF07-105F-4899-8A9B-354B441CA651}" presName="vertFour" presStyleCnt="0">
        <dgm:presLayoutVars>
          <dgm:chPref val="3"/>
        </dgm:presLayoutVars>
      </dgm:prSet>
      <dgm:spPr/>
    </dgm:pt>
    <dgm:pt modelId="{377458F5-8334-472F-A501-9B5EBA93E8B1}" type="pres">
      <dgm:prSet presAssocID="{34DFBF07-105F-4899-8A9B-354B441CA651}" presName="txFour" presStyleLbl="node4" presStyleIdx="9" presStyleCnt="12">
        <dgm:presLayoutVars>
          <dgm:chPref val="3"/>
        </dgm:presLayoutVars>
      </dgm:prSet>
      <dgm:spPr/>
      <dgm:t>
        <a:bodyPr/>
        <a:lstStyle/>
        <a:p>
          <a:endParaRPr lang="en-MY"/>
        </a:p>
      </dgm:t>
    </dgm:pt>
    <dgm:pt modelId="{71E25280-BCBC-4822-BCD0-94B52431BAE5}" type="pres">
      <dgm:prSet presAssocID="{34DFBF07-105F-4899-8A9B-354B441CA651}" presName="horzFour" presStyleCnt="0"/>
      <dgm:spPr/>
    </dgm:pt>
    <dgm:pt modelId="{72359A9E-5D59-45AF-A758-976A51D5D273}" type="pres">
      <dgm:prSet presAssocID="{E5C46449-2909-4248-87E9-BADBA6620502}" presName="sibSpaceOne" presStyleCnt="0"/>
      <dgm:spPr/>
    </dgm:pt>
    <dgm:pt modelId="{7D5967B9-67D0-436A-B272-955933483C0C}" type="pres">
      <dgm:prSet presAssocID="{CF4022DE-F074-48A4-B399-3264098F71D5}" presName="vertOne" presStyleCnt="0"/>
      <dgm:spPr/>
    </dgm:pt>
    <dgm:pt modelId="{2F4FA79B-A64C-4DD6-BE7F-3364B168E948}" type="pres">
      <dgm:prSet presAssocID="{CF4022DE-F074-48A4-B399-3264098F71D5}" presName="txOne" presStyleLbl="node0" presStyleIdx="5" presStyleCnt="6">
        <dgm:presLayoutVars>
          <dgm:chPref val="3"/>
        </dgm:presLayoutVars>
      </dgm:prSet>
      <dgm:spPr/>
      <dgm:t>
        <a:bodyPr/>
        <a:lstStyle/>
        <a:p>
          <a:endParaRPr lang="en-MY"/>
        </a:p>
      </dgm:t>
    </dgm:pt>
    <dgm:pt modelId="{CBFD3FCD-571D-483C-B58F-0B6D36C0C3B1}" type="pres">
      <dgm:prSet presAssocID="{CF4022DE-F074-48A4-B399-3264098F71D5}" presName="parTransOne" presStyleCnt="0"/>
      <dgm:spPr/>
    </dgm:pt>
    <dgm:pt modelId="{ADDA5F2A-7F3A-4B03-B793-58079C04F76F}" type="pres">
      <dgm:prSet presAssocID="{CF4022DE-F074-48A4-B399-3264098F71D5}" presName="horzOne" presStyleCnt="0"/>
      <dgm:spPr/>
    </dgm:pt>
    <dgm:pt modelId="{04B11060-FED2-4AF9-800B-EBDD8DEB2FFE}" type="pres">
      <dgm:prSet presAssocID="{B1AFAA31-0073-4ACA-BFE0-5A01204B0984}" presName="vertTwo" presStyleCnt="0"/>
      <dgm:spPr/>
    </dgm:pt>
    <dgm:pt modelId="{A9EDEFF6-6516-4F03-9D92-094D6BCD9001}" type="pres">
      <dgm:prSet presAssocID="{B1AFAA31-0073-4ACA-BFE0-5A01204B0984}" presName="txTwo" presStyleLbl="node2" presStyleIdx="5" presStyleCnt="6">
        <dgm:presLayoutVars>
          <dgm:chPref val="3"/>
        </dgm:presLayoutVars>
      </dgm:prSet>
      <dgm:spPr/>
      <dgm:t>
        <a:bodyPr/>
        <a:lstStyle/>
        <a:p>
          <a:endParaRPr lang="en-MY"/>
        </a:p>
      </dgm:t>
    </dgm:pt>
    <dgm:pt modelId="{283B0FD5-AD6C-4438-9E51-81A3BA8D65B1}" type="pres">
      <dgm:prSet presAssocID="{B1AFAA31-0073-4ACA-BFE0-5A01204B0984}" presName="parTransTwo" presStyleCnt="0"/>
      <dgm:spPr/>
    </dgm:pt>
    <dgm:pt modelId="{EEE0B31F-BFF7-48DE-B455-1D1DB33A7EFE}" type="pres">
      <dgm:prSet presAssocID="{B1AFAA31-0073-4ACA-BFE0-5A01204B0984}" presName="horzTwo" presStyleCnt="0"/>
      <dgm:spPr/>
    </dgm:pt>
    <dgm:pt modelId="{298303C0-02A0-44AB-B398-C35B95062384}" type="pres">
      <dgm:prSet presAssocID="{F6E41C0C-59AC-4862-988E-53BF98F1E6F7}" presName="vertThree" presStyleCnt="0"/>
      <dgm:spPr/>
    </dgm:pt>
    <dgm:pt modelId="{91A576C6-E61D-4687-B0E8-4FF3D3158127}" type="pres">
      <dgm:prSet presAssocID="{F6E41C0C-59AC-4862-988E-53BF98F1E6F7}" presName="txThree" presStyleLbl="node3" presStyleIdx="5" presStyleCnt="6">
        <dgm:presLayoutVars>
          <dgm:chPref val="3"/>
        </dgm:presLayoutVars>
      </dgm:prSet>
      <dgm:spPr/>
      <dgm:t>
        <a:bodyPr/>
        <a:lstStyle/>
        <a:p>
          <a:endParaRPr lang="en-MY"/>
        </a:p>
      </dgm:t>
    </dgm:pt>
    <dgm:pt modelId="{E43E48BF-ED36-40E1-AD42-998AC1991D3C}" type="pres">
      <dgm:prSet presAssocID="{F6E41C0C-59AC-4862-988E-53BF98F1E6F7}" presName="parTransThree" presStyleCnt="0"/>
      <dgm:spPr/>
    </dgm:pt>
    <dgm:pt modelId="{24AE1DC6-B4E7-4BFA-8F67-ACFD1075C61B}" type="pres">
      <dgm:prSet presAssocID="{F6E41C0C-59AC-4862-988E-53BF98F1E6F7}" presName="horzThree" presStyleCnt="0"/>
      <dgm:spPr/>
    </dgm:pt>
    <dgm:pt modelId="{BCC0620D-48FA-4450-BDD8-A2144C9D3982}" type="pres">
      <dgm:prSet presAssocID="{B9635EA3-E01B-4D5E-B02C-98E8A3A455BD}" presName="vertFour" presStyleCnt="0">
        <dgm:presLayoutVars>
          <dgm:chPref val="3"/>
        </dgm:presLayoutVars>
      </dgm:prSet>
      <dgm:spPr/>
    </dgm:pt>
    <dgm:pt modelId="{49091D38-CB0C-4AB5-95C0-0BDCA8C1C9A1}" type="pres">
      <dgm:prSet presAssocID="{B9635EA3-E01B-4D5E-B02C-98E8A3A455BD}" presName="txFour" presStyleLbl="node4" presStyleIdx="10" presStyleCnt="12">
        <dgm:presLayoutVars>
          <dgm:chPref val="3"/>
        </dgm:presLayoutVars>
      </dgm:prSet>
      <dgm:spPr/>
      <dgm:t>
        <a:bodyPr/>
        <a:lstStyle/>
        <a:p>
          <a:endParaRPr lang="en-MY"/>
        </a:p>
      </dgm:t>
    </dgm:pt>
    <dgm:pt modelId="{74228DF3-E20B-4816-9378-92E76A4E62B4}" type="pres">
      <dgm:prSet presAssocID="{B9635EA3-E01B-4D5E-B02C-98E8A3A455BD}" presName="parTransFour" presStyleCnt="0"/>
      <dgm:spPr/>
    </dgm:pt>
    <dgm:pt modelId="{2EC5270A-6847-4F64-87DF-6770F86EC72F}" type="pres">
      <dgm:prSet presAssocID="{B9635EA3-E01B-4D5E-B02C-98E8A3A455BD}" presName="horzFour" presStyleCnt="0"/>
      <dgm:spPr/>
    </dgm:pt>
    <dgm:pt modelId="{908A1756-0290-4BD7-B49E-090058150756}" type="pres">
      <dgm:prSet presAssocID="{56B5FCE0-CE1C-4D78-A5B4-7D27D8714272}" presName="vertFour" presStyleCnt="0">
        <dgm:presLayoutVars>
          <dgm:chPref val="3"/>
        </dgm:presLayoutVars>
      </dgm:prSet>
      <dgm:spPr/>
    </dgm:pt>
    <dgm:pt modelId="{FA8892EB-C82F-450B-9D40-8E08B44BB4D3}" type="pres">
      <dgm:prSet presAssocID="{56B5FCE0-CE1C-4D78-A5B4-7D27D8714272}" presName="txFour" presStyleLbl="node4" presStyleIdx="11" presStyleCnt="12">
        <dgm:presLayoutVars>
          <dgm:chPref val="3"/>
        </dgm:presLayoutVars>
      </dgm:prSet>
      <dgm:spPr/>
      <dgm:t>
        <a:bodyPr/>
        <a:lstStyle/>
        <a:p>
          <a:endParaRPr lang="en-MY"/>
        </a:p>
      </dgm:t>
    </dgm:pt>
    <dgm:pt modelId="{1C30AB0B-4476-4CEA-BBC0-C26E0C44FD89}" type="pres">
      <dgm:prSet presAssocID="{56B5FCE0-CE1C-4D78-A5B4-7D27D8714272}" presName="horzFour" presStyleCnt="0"/>
      <dgm:spPr/>
    </dgm:pt>
  </dgm:ptLst>
  <dgm:cxnLst>
    <dgm:cxn modelId="{E290A250-361A-47C3-B7C3-A8BA7D49D8AD}" type="presOf" srcId="{58D67529-5715-4A9A-AEF0-18BF1C1A0BD4}" destId="{A6768DFD-1294-4A0E-9CAB-69A2DA838563}" srcOrd="0" destOrd="0" presId="urn:microsoft.com/office/officeart/2005/8/layout/architecture"/>
    <dgm:cxn modelId="{464661FE-97D0-4892-BD64-60A900D3F7F1}" srcId="{DFD16993-EEB0-43A2-A7F5-39AC76FE9E91}" destId="{153FA978-C810-4D1D-B988-A4E13A4590C7}" srcOrd="3" destOrd="0" parTransId="{15F727E7-E9DF-47F2-93C5-79F210FF9CA1}" sibTransId="{9ACD15FB-0F96-44D4-BDF1-E46629992F21}"/>
    <dgm:cxn modelId="{BFA12B46-838E-4DBA-81B6-ED35FA035DCE}" type="presOf" srcId="{56B5FCE0-CE1C-4D78-A5B4-7D27D8714272}" destId="{FA8892EB-C82F-450B-9D40-8E08B44BB4D3}" srcOrd="0" destOrd="0" presId="urn:microsoft.com/office/officeart/2005/8/layout/architecture"/>
    <dgm:cxn modelId="{8F34646E-0335-4C99-B41A-C68E4B81BF81}" type="presOf" srcId="{58ECE0EB-B609-4A10-8402-703B7065D4DE}" destId="{416CD270-035C-4C5F-A7ED-2D5499CDF82C}" srcOrd="0" destOrd="0" presId="urn:microsoft.com/office/officeart/2005/8/layout/architecture"/>
    <dgm:cxn modelId="{181A5F53-80F3-4FB7-B64A-D98CDC4BED99}" type="presOf" srcId="{38948A17-B453-41F6-B520-8E6FAAC961E5}" destId="{1304DFBD-4096-402D-83AA-6B9400DBFC53}" srcOrd="0" destOrd="0" presId="urn:microsoft.com/office/officeart/2005/8/layout/architecture"/>
    <dgm:cxn modelId="{91EE0796-08E7-4153-97FE-4442A563D77E}" type="presOf" srcId="{CF4022DE-F074-48A4-B399-3264098F71D5}" destId="{2F4FA79B-A64C-4DD6-BE7F-3364B168E948}" srcOrd="0" destOrd="0" presId="urn:microsoft.com/office/officeart/2005/8/layout/architecture"/>
    <dgm:cxn modelId="{C3C7322A-DFA4-4792-A735-46823D8B3D5F}" type="presOf" srcId="{34DFBF07-105F-4899-8A9B-354B441CA651}" destId="{377458F5-8334-472F-A501-9B5EBA93E8B1}" srcOrd="0" destOrd="0" presId="urn:microsoft.com/office/officeart/2005/8/layout/architecture"/>
    <dgm:cxn modelId="{C92859DB-6C51-46AD-AC96-CF276C11ABBD}" srcId="{DFD16993-EEB0-43A2-A7F5-39AC76FE9E91}" destId="{38948A17-B453-41F6-B520-8E6FAAC961E5}" srcOrd="0" destOrd="0" parTransId="{24696F7C-6B2E-4B11-9C73-ADE2A17916D6}" sibTransId="{6845D6D9-36A4-4A62-BC48-93205266E929}"/>
    <dgm:cxn modelId="{14E959F4-180B-40FE-8A5F-C810841DB5E5}" srcId="{DFD16993-EEB0-43A2-A7F5-39AC76FE9E91}" destId="{3CC324F0-D4B1-4A46-B93B-579648D382E6}" srcOrd="2" destOrd="0" parTransId="{90ECE384-FA24-40C4-BADF-2A02275DA4E4}" sibTransId="{7F563B37-E51B-4145-A137-D6270B3F87C2}"/>
    <dgm:cxn modelId="{EF429D27-97BB-40DA-9753-F4E202FCEA7A}" type="presOf" srcId="{5F370929-FADC-46A7-8C2A-AF676F8B4E86}" destId="{F017110F-12BD-4BC3-A045-2DD6B319D8A9}" srcOrd="0" destOrd="0" presId="urn:microsoft.com/office/officeart/2005/8/layout/architecture"/>
    <dgm:cxn modelId="{83888471-C945-4B7B-99E5-F978ADB53F94}" type="presOf" srcId="{5B63A7A5-D4C1-445A-A6F8-151855E58005}" destId="{EDE97538-6BBA-46A0-9163-936C5B15E4B2}" srcOrd="0" destOrd="0" presId="urn:microsoft.com/office/officeart/2005/8/layout/architecture"/>
    <dgm:cxn modelId="{D18D1E47-D248-46A0-BA90-C4411D5EBE45}" srcId="{5F370929-FADC-46A7-8C2A-AF676F8B4E86}" destId="{223B8637-0379-43AE-BB0F-2AA90D8B9998}" srcOrd="0" destOrd="0" parTransId="{23893555-380F-43B9-954B-D9069B6C6E7D}" sibTransId="{7827D463-2674-4E1F-B17D-43D90051ABCF}"/>
    <dgm:cxn modelId="{89771194-E96F-481C-A0AE-E10AE7CA139F}" srcId="{DFD16993-EEB0-43A2-A7F5-39AC76FE9E91}" destId="{75028126-987B-4502-B49F-89BAC55594D6}" srcOrd="4" destOrd="0" parTransId="{07B0A0F4-04AB-4CD8-8698-E768EDA1497E}" sibTransId="{E5C46449-2909-4248-87E9-BADBA6620502}"/>
    <dgm:cxn modelId="{FA668FBC-DCB5-4BF3-9A6C-F7B63719F5E0}" srcId="{0952A9A1-71AD-4011-8E92-AA54BE8A142A}" destId="{4D19531A-7449-4B7A-AD0F-313608EF547C}" srcOrd="0" destOrd="0" parTransId="{18DF2CD0-C9C1-45C1-999B-B20914FB74E0}" sibTransId="{63B892F6-0FCD-4F9D-A9B4-92A8939BF60A}"/>
    <dgm:cxn modelId="{CD603D20-2A02-457C-91C0-8A1C70E08D25}" type="presOf" srcId="{96C2F5D4-FD7C-4A83-A4E4-AA425D8BA72E}" destId="{17F0DDB8-016D-45EA-BF76-01854DA1DD04}" srcOrd="0" destOrd="0" presId="urn:microsoft.com/office/officeart/2005/8/layout/architecture"/>
    <dgm:cxn modelId="{142C522F-C4CA-4182-95A2-8DB02F5409FB}" srcId="{153FA978-C810-4D1D-B988-A4E13A4590C7}" destId="{651883F2-64B1-4AB1-B3BF-B2A86EFF8793}" srcOrd="0" destOrd="0" parTransId="{48BD788D-8AF4-4CFD-8A5B-7E61BA81CD97}" sibTransId="{B2E61BB2-A0D8-4914-9093-43D9BE9E6A0D}"/>
    <dgm:cxn modelId="{CBB71D51-38E5-4719-91A4-B5EC804F080B}" type="presOf" srcId="{3364DF4A-EEAA-4A22-A62E-12019A2C42B0}" destId="{46AFCFE7-6CF4-4667-9221-B16EB0D83764}" srcOrd="0" destOrd="0" presId="urn:microsoft.com/office/officeart/2005/8/layout/architecture"/>
    <dgm:cxn modelId="{344151D5-D75A-4051-8C63-C444D908B7FE}" srcId="{651883F2-64B1-4AB1-B3BF-B2A86EFF8793}" destId="{F42D6B9A-0749-4B4A-A25A-4FD7783DF62A}" srcOrd="0" destOrd="0" parTransId="{1FCF9D41-9627-41DA-B963-970989AE8893}" sibTransId="{FFE2D3DC-200F-4A72-BC66-E3BE67243502}"/>
    <dgm:cxn modelId="{AB53BCFD-CD20-4F92-AE6B-0759BB2BE169}" type="presOf" srcId="{60CC6D45-B2CF-4E48-AE30-201D9694D719}" destId="{D9250711-C0BE-4938-9D61-498B470ED085}" srcOrd="0" destOrd="0" presId="urn:microsoft.com/office/officeart/2005/8/layout/architecture"/>
    <dgm:cxn modelId="{31777107-A32F-46F3-A08E-B60B133BD2D5}" srcId="{5B63A7A5-D4C1-445A-A6F8-151855E58005}" destId="{4321C9E7-2479-4863-9039-66CCC33517F1}" srcOrd="0" destOrd="0" parTransId="{4DE6A259-CE69-47C1-A45F-D855BF7523B5}" sibTransId="{946DE6F8-7EF6-47C9-882E-8189F404FF8E}"/>
    <dgm:cxn modelId="{DB2821A6-EFBB-4C83-A1B0-AAAB670A7ADE}" type="presOf" srcId="{153FA978-C810-4D1D-B988-A4E13A4590C7}" destId="{B8BA0A15-D711-468F-B88E-F5D83BB31B6B}" srcOrd="0" destOrd="0" presId="urn:microsoft.com/office/officeart/2005/8/layout/architecture"/>
    <dgm:cxn modelId="{3A4A4870-F6F9-485D-8AE1-24F89241D04D}" type="presOf" srcId="{5B420A89-5D58-42D5-9EFA-E1B6C946518F}" destId="{6C63A7DF-6B99-4A66-A98A-68197B22E243}" srcOrd="0" destOrd="0" presId="urn:microsoft.com/office/officeart/2005/8/layout/architecture"/>
    <dgm:cxn modelId="{9083AB58-44D3-4D7E-8AB8-3037EBA20931}" type="presOf" srcId="{0952A9A1-71AD-4011-8E92-AA54BE8A142A}" destId="{16BC963F-B887-405E-8B55-786A3AFD3BCE}" srcOrd="0" destOrd="0" presId="urn:microsoft.com/office/officeart/2005/8/layout/architecture"/>
    <dgm:cxn modelId="{D6B22CDF-3833-452C-A8DC-6F2C0F5B2C19}" srcId="{B9635EA3-E01B-4D5E-B02C-98E8A3A455BD}" destId="{56B5FCE0-CE1C-4D78-A5B4-7D27D8714272}" srcOrd="0" destOrd="0" parTransId="{916C5049-4F7C-4BCC-868F-23E839570661}" sibTransId="{119E3A04-89C5-442C-B8DE-D859E65A5886}"/>
    <dgm:cxn modelId="{755DD169-A7FD-49F2-86F7-836BB609B83C}" srcId="{58D67529-5715-4A9A-AEF0-18BF1C1A0BD4}" destId="{5F370929-FADC-46A7-8C2A-AF676F8B4E86}" srcOrd="0" destOrd="0" parTransId="{6639E2A7-A34F-49D8-9688-55BCCACBAE38}" sibTransId="{43A483E9-3138-44CD-805E-3724CB64BC00}"/>
    <dgm:cxn modelId="{191B6E6A-5F29-4542-9EB7-BB01CC5FA127}" srcId="{CF4022DE-F074-48A4-B399-3264098F71D5}" destId="{B1AFAA31-0073-4ACA-BFE0-5A01204B0984}" srcOrd="0" destOrd="0" parTransId="{3A43F224-E512-42D0-89BF-C07293B338C6}" sibTransId="{2B5FBC67-546D-4EBD-B2AE-4B49A2A7BB60}"/>
    <dgm:cxn modelId="{62A05B94-2C4C-4CD7-8F9D-F5BE75133C9D}" srcId="{3CC324F0-D4B1-4A46-B93B-579648D382E6}" destId="{775836C7-2199-4C57-A62E-D861C38E60E7}" srcOrd="0" destOrd="0" parTransId="{1968D7DC-D2C0-4644-92A6-DBCA21C62846}" sibTransId="{9686B415-4FC7-4B1F-A32B-E1044D371B34}"/>
    <dgm:cxn modelId="{305A4478-B322-411F-8D67-9E9C4CE12AC2}" type="presOf" srcId="{5FC63884-65CB-48B2-A21F-130D333594F0}" destId="{F789372B-0134-4E26-8CC0-1565D9CA03E7}" srcOrd="0" destOrd="0" presId="urn:microsoft.com/office/officeart/2005/8/layout/architecture"/>
    <dgm:cxn modelId="{FEEFDA44-F844-4EBE-BC07-9358EEE685F1}" type="presOf" srcId="{F42D6B9A-0749-4B4A-A25A-4FD7783DF62A}" destId="{CEC37B86-780B-4178-804F-D8548B15C3C7}" srcOrd="0" destOrd="0" presId="urn:microsoft.com/office/officeart/2005/8/layout/architecture"/>
    <dgm:cxn modelId="{051B93F9-915C-43B0-8E82-4E6140DA82E1}" srcId="{DFD16993-EEB0-43A2-A7F5-39AC76FE9E91}" destId="{CF4022DE-F074-48A4-B399-3264098F71D5}" srcOrd="5" destOrd="0" parTransId="{9B0EA301-C496-4F09-A882-590BE1F52EF3}" sibTransId="{93662E5B-6496-454D-A60A-63F7BE1243E3}"/>
    <dgm:cxn modelId="{16A0ECC2-A299-449D-94D1-F0B32CF7985D}" srcId="{C610AE31-3364-4028-B1C5-12BFB78E505E}" destId="{1863FEC9-C8B4-4CA7-A6FB-06906594F620}" srcOrd="0" destOrd="0" parTransId="{7BDC06F8-E683-4289-BDD1-FD043699BBAF}" sibTransId="{6AB91E82-B3A5-4792-B018-5E98986FA775}"/>
    <dgm:cxn modelId="{2868218E-A5E9-49A0-8C15-47A23B5DBE47}" type="presOf" srcId="{6D09783F-AC31-48B5-ACB5-A8A955F7E524}" destId="{FC856227-F7F1-4886-84D4-571B640BD6C9}" srcOrd="0" destOrd="0" presId="urn:microsoft.com/office/officeart/2005/8/layout/architecture"/>
    <dgm:cxn modelId="{C6B4F18D-18B3-42E6-B3D9-5DED5E616BF9}" srcId="{5B420A89-5D58-42D5-9EFA-E1B6C946518F}" destId="{5FC63884-65CB-48B2-A21F-130D333594F0}" srcOrd="0" destOrd="0" parTransId="{7F05D9BD-1FBF-4694-9918-CA2975F921B1}" sibTransId="{A50E7303-1905-498F-A5B4-54C931B72F8E}"/>
    <dgm:cxn modelId="{6A64108E-989E-4719-8735-D721785152E3}" type="presOf" srcId="{651883F2-64B1-4AB1-B3BF-B2A86EFF8793}" destId="{02499745-E9A0-4125-A49E-24B567EDF15F}" srcOrd="0" destOrd="0" presId="urn:microsoft.com/office/officeart/2005/8/layout/architecture"/>
    <dgm:cxn modelId="{763DF0F9-717C-4158-A9FC-AAF52B7653C6}" type="presOf" srcId="{C610AE31-3364-4028-B1C5-12BFB78E505E}" destId="{F91423B1-2B96-4CC9-85B8-76C27602ED4D}" srcOrd="0" destOrd="0" presId="urn:microsoft.com/office/officeart/2005/8/layout/architecture"/>
    <dgm:cxn modelId="{5911720E-DBC7-40D4-A235-3165BEF2A7D8}" srcId="{4321C9E7-2479-4863-9039-66CCC33517F1}" destId="{C610AE31-3364-4028-B1C5-12BFB78E505E}" srcOrd="0" destOrd="0" parTransId="{73B17CB9-2910-4A48-8E98-7CD32D71E46B}" sibTransId="{527902C3-CF97-4C57-9F2D-2130532AB480}"/>
    <dgm:cxn modelId="{D7245C48-202E-4557-A1E2-498DFFB66CEB}" type="presOf" srcId="{75028126-987B-4502-B49F-89BAC55594D6}" destId="{FF81D894-2EF3-480A-81F8-FFC97667EE8C}" srcOrd="0" destOrd="0" presId="urn:microsoft.com/office/officeart/2005/8/layout/architecture"/>
    <dgm:cxn modelId="{3F8A22DD-8F01-4CF1-83FA-995E7D350DE0}" type="presOf" srcId="{B9635EA3-E01B-4D5E-B02C-98E8A3A455BD}" destId="{49091D38-CB0C-4AB5-95C0-0BDCA8C1C9A1}" srcOrd="0" destOrd="0" presId="urn:microsoft.com/office/officeart/2005/8/layout/architecture"/>
    <dgm:cxn modelId="{FB7E9F61-8A14-474A-A23B-BAD522CD3E12}" srcId="{60CC6D45-B2CF-4E48-AE30-201D9694D719}" destId="{3364DF4A-EEAA-4A22-A62E-12019A2C42B0}" srcOrd="0" destOrd="0" parTransId="{86DB6F6A-CBCD-4D18-8B2F-91F29A87A2BF}" sibTransId="{FABD8A90-E2AB-4699-9041-FF64B5BE3F2F}"/>
    <dgm:cxn modelId="{5603F655-44F8-4061-BA29-A46925285E4F}" type="presOf" srcId="{223B8637-0379-43AE-BB0F-2AA90D8B9998}" destId="{E787916B-0A55-47FC-8311-AE6E7A73FAE9}" srcOrd="0" destOrd="0" presId="urn:microsoft.com/office/officeart/2005/8/layout/architecture"/>
    <dgm:cxn modelId="{6F4F8446-DAAE-41C2-81B4-3E9AE4A192ED}" type="presOf" srcId="{2ADF959D-4A47-4F3E-9201-95AD6C38B139}" destId="{A2AE219C-C69A-49B9-86B0-3FA3F73E60EF}" srcOrd="0" destOrd="0" presId="urn:microsoft.com/office/officeart/2005/8/layout/architecture"/>
    <dgm:cxn modelId="{05ED8AFD-6D21-41B8-BD7D-68C2ECAF8E4C}" srcId="{75028126-987B-4502-B49F-89BAC55594D6}" destId="{58D67529-5715-4A9A-AEF0-18BF1C1A0BD4}" srcOrd="0" destOrd="0" parTransId="{C8956F11-6AC4-43CA-8521-8756F553A64E}" sibTransId="{6437D1DB-9056-416E-976B-E38B8175D4DB}"/>
    <dgm:cxn modelId="{1DE60D26-A253-44D1-B58E-7405CCE6A0FA}" srcId="{5FC63884-65CB-48B2-A21F-130D333594F0}" destId="{0952A9A1-71AD-4011-8E92-AA54BE8A142A}" srcOrd="0" destOrd="0" parTransId="{97B51D10-6ED5-40EE-AC6C-2D6067CD2791}" sibTransId="{87A53D33-0123-46F8-83BD-5A5453630F6D}"/>
    <dgm:cxn modelId="{1A53A95B-0A09-4DB0-98C1-3AA1A960F692}" srcId="{38948A17-B453-41F6-B520-8E6FAAC961E5}" destId="{5B420A89-5D58-42D5-9EFA-E1B6C946518F}" srcOrd="0" destOrd="0" parTransId="{31FB0DE0-40E6-4E82-81A1-F21386649FA5}" sibTransId="{CD455E77-DE76-4CA6-B71A-A615A95943AD}"/>
    <dgm:cxn modelId="{0FA1267F-E28D-432A-A345-8A0DA76E90DC}" srcId="{775836C7-2199-4C57-A62E-D861C38E60E7}" destId="{60CC6D45-B2CF-4E48-AE30-201D9694D719}" srcOrd="0" destOrd="0" parTransId="{AF4CDE73-FEFE-4B01-9A0E-5AE78A790CE4}" sibTransId="{9C60A22E-6E00-4D41-8484-54EF5AB921DE}"/>
    <dgm:cxn modelId="{0E3FE967-0FEF-4569-8A7F-F0CFAC5DC4DC}" srcId="{96C2F5D4-FD7C-4A83-A4E4-AA425D8BA72E}" destId="{58ECE0EB-B609-4A10-8402-703B7065D4DE}" srcOrd="0" destOrd="0" parTransId="{A081710D-5B7D-43A3-B224-C7B28345830B}" sibTransId="{F719674B-92B8-4189-A69E-4F7CE6A8FB56}"/>
    <dgm:cxn modelId="{0C613631-65C1-4426-AD12-72A05FF03B00}" type="presOf" srcId="{4D19531A-7449-4B7A-AD0F-313608EF547C}" destId="{03788B48-D714-4F18-A9CA-806B481AE840}" srcOrd="0" destOrd="0" presId="urn:microsoft.com/office/officeart/2005/8/layout/architecture"/>
    <dgm:cxn modelId="{5F192D72-F9BC-4F81-84F2-1CCF40C70133}" type="presOf" srcId="{775836C7-2199-4C57-A62E-D861C38E60E7}" destId="{FB8F0C4A-6B4F-4A0B-914D-DEEAD5EEDB28}" srcOrd="0" destOrd="0" presId="urn:microsoft.com/office/officeart/2005/8/layout/architecture"/>
    <dgm:cxn modelId="{800AB74A-D345-4D25-8785-34DB4916D072}" type="presOf" srcId="{DFD16993-EEB0-43A2-A7F5-39AC76FE9E91}" destId="{5FD7A58C-A409-42D7-A729-28C689766F5A}" srcOrd="0" destOrd="0" presId="urn:microsoft.com/office/officeart/2005/8/layout/architecture"/>
    <dgm:cxn modelId="{64863466-46C7-48C9-9E19-55B7041F5409}" type="presOf" srcId="{3CC324F0-D4B1-4A46-B93B-579648D382E6}" destId="{89BAAA64-711E-4B25-B7D2-0DE72B1B4CEF}" srcOrd="0" destOrd="0" presId="urn:microsoft.com/office/officeart/2005/8/layout/architecture"/>
    <dgm:cxn modelId="{64C3C444-0977-4BA8-9377-C455409302ED}" type="presOf" srcId="{1863FEC9-C8B4-4CA7-A6FB-06906594F620}" destId="{2C836FD5-D5E9-4BF9-961B-38812BBE7AFB}" srcOrd="0" destOrd="0" presId="urn:microsoft.com/office/officeart/2005/8/layout/architecture"/>
    <dgm:cxn modelId="{43156DCF-C1B6-4A25-8B3C-9BC83E77B2A4}" srcId="{DFD16993-EEB0-43A2-A7F5-39AC76FE9E91}" destId="{5B63A7A5-D4C1-445A-A6F8-151855E58005}" srcOrd="1" destOrd="0" parTransId="{F44BC63A-2FA1-4AFB-8EED-1A113C597CFF}" sibTransId="{AC7F0477-E825-46BD-9F2A-9EE7CB21C28C}"/>
    <dgm:cxn modelId="{DBCFEBB1-F89B-47AD-9A44-264CCCD7714E}" srcId="{1863FEC9-C8B4-4CA7-A6FB-06906594F620}" destId="{2ADF959D-4A47-4F3E-9201-95AD6C38B139}" srcOrd="0" destOrd="0" parTransId="{EF4DDC46-E66B-4E0F-8184-3D367B3CC335}" sibTransId="{0C19C198-A3F9-4E48-B1C8-9633CD921B67}"/>
    <dgm:cxn modelId="{5D75CB3B-EDE8-4277-89BB-BF7DEA84E744}" type="presOf" srcId="{4321C9E7-2479-4863-9039-66CCC33517F1}" destId="{A410732A-0A83-424A-8453-904940B0DAD8}" srcOrd="0" destOrd="0" presId="urn:microsoft.com/office/officeart/2005/8/layout/architecture"/>
    <dgm:cxn modelId="{8C4D9C57-249C-4A14-A16C-159671F186B0}" srcId="{3364DF4A-EEAA-4A22-A62E-12019A2C42B0}" destId="{6D09783F-AC31-48B5-ACB5-A8A955F7E524}" srcOrd="0" destOrd="0" parTransId="{5FDCE6B4-990E-4F31-8B1D-7CA359FC9F0A}" sibTransId="{E391DFA4-0AC7-494B-8B22-0D738AC680CA}"/>
    <dgm:cxn modelId="{8D0AB5A9-5668-4552-9279-2E8E45A840A7}" type="presOf" srcId="{F6E41C0C-59AC-4862-988E-53BF98F1E6F7}" destId="{91A576C6-E61D-4687-B0E8-4FF3D3158127}" srcOrd="0" destOrd="0" presId="urn:microsoft.com/office/officeart/2005/8/layout/architecture"/>
    <dgm:cxn modelId="{2FDC6E15-862E-4FAF-9BA0-E855D2CC0D83}" srcId="{B1AFAA31-0073-4ACA-BFE0-5A01204B0984}" destId="{F6E41C0C-59AC-4862-988E-53BF98F1E6F7}" srcOrd="0" destOrd="0" parTransId="{5D9E735A-E854-47D8-BE9A-DF1CDFB81D0A}" sibTransId="{333FE8EF-89F6-4453-8395-94343F2CC56F}"/>
    <dgm:cxn modelId="{490FF6FB-9200-4D20-AADD-F9DCBCA3F7E5}" srcId="{F6E41C0C-59AC-4862-988E-53BF98F1E6F7}" destId="{B9635EA3-E01B-4D5E-B02C-98E8A3A455BD}" srcOrd="0" destOrd="0" parTransId="{903EEFB8-E611-4840-98E4-0900F952DA36}" sibTransId="{31EEFFDC-B666-48D0-B960-582BC32A7439}"/>
    <dgm:cxn modelId="{E0BB3C98-3FB7-485D-A885-FB05622F4539}" srcId="{223B8637-0379-43AE-BB0F-2AA90D8B9998}" destId="{34DFBF07-105F-4899-8A9B-354B441CA651}" srcOrd="0" destOrd="0" parTransId="{3A0B71CC-0C81-4F86-A0E6-69E3D12D8919}" sibTransId="{41BE7255-27C2-4C1A-88DE-3F4368CF38C1}"/>
    <dgm:cxn modelId="{4FBC7038-5DE9-4E4E-8C44-70C5B3F3F64C}" srcId="{F42D6B9A-0749-4B4A-A25A-4FD7783DF62A}" destId="{96C2F5D4-FD7C-4A83-A4E4-AA425D8BA72E}" srcOrd="0" destOrd="0" parTransId="{3D859C22-2EEF-4F68-B1E0-BDC91FC9240A}" sibTransId="{6FCFEA63-DCD1-40C1-ACF9-D163455A2201}"/>
    <dgm:cxn modelId="{6300E79D-8E50-4987-A96D-BC30CAD73187}" type="presOf" srcId="{B1AFAA31-0073-4ACA-BFE0-5A01204B0984}" destId="{A9EDEFF6-6516-4F03-9D92-094D6BCD9001}" srcOrd="0" destOrd="0" presId="urn:microsoft.com/office/officeart/2005/8/layout/architecture"/>
    <dgm:cxn modelId="{B8BDE359-B145-45B1-ABD7-E36F75A63B96}" type="presParOf" srcId="{5FD7A58C-A409-42D7-A729-28C689766F5A}" destId="{E69A2F29-D2DC-4207-8489-734D9BADD948}" srcOrd="0" destOrd="0" presId="urn:microsoft.com/office/officeart/2005/8/layout/architecture"/>
    <dgm:cxn modelId="{15E0C28A-AA6A-4CD7-AD47-36D9A2E2587B}" type="presParOf" srcId="{E69A2F29-D2DC-4207-8489-734D9BADD948}" destId="{1304DFBD-4096-402D-83AA-6B9400DBFC53}" srcOrd="0" destOrd="0" presId="urn:microsoft.com/office/officeart/2005/8/layout/architecture"/>
    <dgm:cxn modelId="{16B8D278-8432-490B-8F97-6971A0530003}" type="presParOf" srcId="{E69A2F29-D2DC-4207-8489-734D9BADD948}" destId="{9E929DCD-6696-4D4B-8378-92EE4EF27E45}" srcOrd="1" destOrd="0" presId="urn:microsoft.com/office/officeart/2005/8/layout/architecture"/>
    <dgm:cxn modelId="{95A6E684-9410-49BB-AB96-97F4E9FE5141}" type="presParOf" srcId="{E69A2F29-D2DC-4207-8489-734D9BADD948}" destId="{8D231A95-6095-45AD-8C5A-0B78FEEC7705}" srcOrd="2" destOrd="0" presId="urn:microsoft.com/office/officeart/2005/8/layout/architecture"/>
    <dgm:cxn modelId="{B8ED71D0-53F3-44FD-9777-0256879A7BFA}" type="presParOf" srcId="{8D231A95-6095-45AD-8C5A-0B78FEEC7705}" destId="{1422E450-DC40-4022-BF43-14B55DDC1C77}" srcOrd="0" destOrd="0" presId="urn:microsoft.com/office/officeart/2005/8/layout/architecture"/>
    <dgm:cxn modelId="{0FF21EC2-BD8D-476C-84B7-1644CDCB419B}" type="presParOf" srcId="{1422E450-DC40-4022-BF43-14B55DDC1C77}" destId="{6C63A7DF-6B99-4A66-A98A-68197B22E243}" srcOrd="0" destOrd="0" presId="urn:microsoft.com/office/officeart/2005/8/layout/architecture"/>
    <dgm:cxn modelId="{8951BB04-D974-4936-8E36-B57548A030FD}" type="presParOf" srcId="{1422E450-DC40-4022-BF43-14B55DDC1C77}" destId="{42A0DFD3-A57E-43E5-B99A-7BABA81BA620}" srcOrd="1" destOrd="0" presId="urn:microsoft.com/office/officeart/2005/8/layout/architecture"/>
    <dgm:cxn modelId="{4F7BB729-DCCB-41EB-AFB8-FE1AC49199C8}" type="presParOf" srcId="{1422E450-DC40-4022-BF43-14B55DDC1C77}" destId="{9468BD7E-8B2A-4402-A7CD-F9419B03809A}" srcOrd="2" destOrd="0" presId="urn:microsoft.com/office/officeart/2005/8/layout/architecture"/>
    <dgm:cxn modelId="{25355B77-6683-439D-9FDF-F6B3964E046A}" type="presParOf" srcId="{9468BD7E-8B2A-4402-A7CD-F9419B03809A}" destId="{8CFD55AB-5E60-489B-974E-9935E36C59D5}" srcOrd="0" destOrd="0" presId="urn:microsoft.com/office/officeart/2005/8/layout/architecture"/>
    <dgm:cxn modelId="{4988A4A4-6D9D-4620-B987-CDB45097521D}" type="presParOf" srcId="{8CFD55AB-5E60-489B-974E-9935E36C59D5}" destId="{F789372B-0134-4E26-8CC0-1565D9CA03E7}" srcOrd="0" destOrd="0" presId="urn:microsoft.com/office/officeart/2005/8/layout/architecture"/>
    <dgm:cxn modelId="{A776190C-14C6-449B-A57B-81B3F40326F7}" type="presParOf" srcId="{8CFD55AB-5E60-489B-974E-9935E36C59D5}" destId="{CC84DCE5-FC65-4B1D-A894-6C7A9308207D}" srcOrd="1" destOrd="0" presId="urn:microsoft.com/office/officeart/2005/8/layout/architecture"/>
    <dgm:cxn modelId="{00946C4E-1CBC-4EC0-93DE-76D3D9BD1E89}" type="presParOf" srcId="{8CFD55AB-5E60-489B-974E-9935E36C59D5}" destId="{89A6C96F-D945-47B0-9737-B39B5D3DB6FB}" srcOrd="2" destOrd="0" presId="urn:microsoft.com/office/officeart/2005/8/layout/architecture"/>
    <dgm:cxn modelId="{DF9309DE-5BC6-4E02-8490-8128F898CCA6}" type="presParOf" srcId="{89A6C96F-D945-47B0-9737-B39B5D3DB6FB}" destId="{E0FBB241-CCC8-4E63-89ED-CA23BC1F6608}" srcOrd="0" destOrd="0" presId="urn:microsoft.com/office/officeart/2005/8/layout/architecture"/>
    <dgm:cxn modelId="{702DECD9-CCEC-4512-8B2B-3C5FA6E98244}" type="presParOf" srcId="{E0FBB241-CCC8-4E63-89ED-CA23BC1F6608}" destId="{16BC963F-B887-405E-8B55-786A3AFD3BCE}" srcOrd="0" destOrd="0" presId="urn:microsoft.com/office/officeart/2005/8/layout/architecture"/>
    <dgm:cxn modelId="{28A4CF6A-FAD4-461A-A1FE-1EF60A798C35}" type="presParOf" srcId="{E0FBB241-CCC8-4E63-89ED-CA23BC1F6608}" destId="{7BEC591E-2B9D-4BCE-914F-83D4D8B7F370}" srcOrd="1" destOrd="0" presId="urn:microsoft.com/office/officeart/2005/8/layout/architecture"/>
    <dgm:cxn modelId="{F3709424-E4D5-4CC2-98C1-AA466539CF23}" type="presParOf" srcId="{E0FBB241-CCC8-4E63-89ED-CA23BC1F6608}" destId="{0E9DB27D-3116-4849-A397-C680B0BDA401}" srcOrd="2" destOrd="0" presId="urn:microsoft.com/office/officeart/2005/8/layout/architecture"/>
    <dgm:cxn modelId="{A0D2DE8C-6CD8-4831-9F69-339C903DD06A}" type="presParOf" srcId="{0E9DB27D-3116-4849-A397-C680B0BDA401}" destId="{1161ABCC-38B2-43CC-A1CD-A349B535F305}" srcOrd="0" destOrd="0" presId="urn:microsoft.com/office/officeart/2005/8/layout/architecture"/>
    <dgm:cxn modelId="{B3592CC3-3F4D-42F3-A77A-B02C51AB72F4}" type="presParOf" srcId="{1161ABCC-38B2-43CC-A1CD-A349B535F305}" destId="{03788B48-D714-4F18-A9CA-806B481AE840}" srcOrd="0" destOrd="0" presId="urn:microsoft.com/office/officeart/2005/8/layout/architecture"/>
    <dgm:cxn modelId="{EF42804B-FFAE-4874-A2C9-9240CE62ED0C}" type="presParOf" srcId="{1161ABCC-38B2-43CC-A1CD-A349B535F305}" destId="{C4E01AF4-BEF8-47C5-BB57-5316B3B546D5}" srcOrd="1" destOrd="0" presId="urn:microsoft.com/office/officeart/2005/8/layout/architecture"/>
    <dgm:cxn modelId="{FA5E888F-CB7E-4EAD-A478-1171DEF5F0F0}" type="presParOf" srcId="{5FD7A58C-A409-42D7-A729-28C689766F5A}" destId="{7BAF7A2C-6948-40DA-9BB7-A17930CAC00A}" srcOrd="1" destOrd="0" presId="urn:microsoft.com/office/officeart/2005/8/layout/architecture"/>
    <dgm:cxn modelId="{006EEC13-353E-4FAE-A91A-4D4CFC307384}" type="presParOf" srcId="{5FD7A58C-A409-42D7-A729-28C689766F5A}" destId="{C4604E79-6B00-4AE0-B76E-945723CD3EAD}" srcOrd="2" destOrd="0" presId="urn:microsoft.com/office/officeart/2005/8/layout/architecture"/>
    <dgm:cxn modelId="{8A26CAA0-C4B0-4346-AB69-1FFCC8FE0033}" type="presParOf" srcId="{C4604E79-6B00-4AE0-B76E-945723CD3EAD}" destId="{EDE97538-6BBA-46A0-9163-936C5B15E4B2}" srcOrd="0" destOrd="0" presId="urn:microsoft.com/office/officeart/2005/8/layout/architecture"/>
    <dgm:cxn modelId="{0A23BF40-9F92-45C1-9DE8-83AF89F5C93F}" type="presParOf" srcId="{C4604E79-6B00-4AE0-B76E-945723CD3EAD}" destId="{E263C0F3-EA00-476A-AF3F-2B14513DE641}" srcOrd="1" destOrd="0" presId="urn:microsoft.com/office/officeart/2005/8/layout/architecture"/>
    <dgm:cxn modelId="{A02ABD02-FC77-4CA3-A0DF-6B62EBC3074B}" type="presParOf" srcId="{C4604E79-6B00-4AE0-B76E-945723CD3EAD}" destId="{9C89A133-B006-4654-ADB7-8666E411F94B}" srcOrd="2" destOrd="0" presId="urn:microsoft.com/office/officeart/2005/8/layout/architecture"/>
    <dgm:cxn modelId="{708E0324-B91F-4543-B4E0-0B55BB549838}" type="presParOf" srcId="{9C89A133-B006-4654-ADB7-8666E411F94B}" destId="{4C28937B-0AF8-47D5-93AE-50192B17FBE9}" srcOrd="0" destOrd="0" presId="urn:microsoft.com/office/officeart/2005/8/layout/architecture"/>
    <dgm:cxn modelId="{97E7DD84-4143-4EDF-B55B-B0FE1F735458}" type="presParOf" srcId="{4C28937B-0AF8-47D5-93AE-50192B17FBE9}" destId="{A410732A-0A83-424A-8453-904940B0DAD8}" srcOrd="0" destOrd="0" presId="urn:microsoft.com/office/officeart/2005/8/layout/architecture"/>
    <dgm:cxn modelId="{2D684AE4-AFAE-4AB1-B631-39D4081BDB87}" type="presParOf" srcId="{4C28937B-0AF8-47D5-93AE-50192B17FBE9}" destId="{4F9F0945-804E-4D76-B08F-81B8E496F9C4}" srcOrd="1" destOrd="0" presId="urn:microsoft.com/office/officeart/2005/8/layout/architecture"/>
    <dgm:cxn modelId="{5FFBF589-3A24-4614-ADCE-F4A9D123DB20}" type="presParOf" srcId="{4C28937B-0AF8-47D5-93AE-50192B17FBE9}" destId="{EB4733F4-1B50-4F4E-9D4D-3F387F4E892E}" srcOrd="2" destOrd="0" presId="urn:microsoft.com/office/officeart/2005/8/layout/architecture"/>
    <dgm:cxn modelId="{EDB60DC4-4573-4F1A-9444-E712E9BA2859}" type="presParOf" srcId="{EB4733F4-1B50-4F4E-9D4D-3F387F4E892E}" destId="{593F64EF-B6EA-4A18-A292-D8E983D88980}" srcOrd="0" destOrd="0" presId="urn:microsoft.com/office/officeart/2005/8/layout/architecture"/>
    <dgm:cxn modelId="{C5A5E8E9-3D57-4160-A954-9D15923F9850}" type="presParOf" srcId="{593F64EF-B6EA-4A18-A292-D8E983D88980}" destId="{F91423B1-2B96-4CC9-85B8-76C27602ED4D}" srcOrd="0" destOrd="0" presId="urn:microsoft.com/office/officeart/2005/8/layout/architecture"/>
    <dgm:cxn modelId="{DFB8D7C6-CF00-40E1-82C1-85AB6CFBE93E}" type="presParOf" srcId="{593F64EF-B6EA-4A18-A292-D8E983D88980}" destId="{88B7019F-750C-4DCF-B43A-CA0549598799}" srcOrd="1" destOrd="0" presId="urn:microsoft.com/office/officeart/2005/8/layout/architecture"/>
    <dgm:cxn modelId="{CE0DDE0C-4E1D-469C-9EF2-47CEB1C2FFD9}" type="presParOf" srcId="{593F64EF-B6EA-4A18-A292-D8E983D88980}" destId="{C6078470-EE47-4A63-99E6-4EB90A0BE0B2}" srcOrd="2" destOrd="0" presId="urn:microsoft.com/office/officeart/2005/8/layout/architecture"/>
    <dgm:cxn modelId="{7CC1A78E-DFA5-479B-9FCA-BB328F892919}" type="presParOf" srcId="{C6078470-EE47-4A63-99E6-4EB90A0BE0B2}" destId="{A9912C0E-8F2D-447A-A6C4-8444EFD00DD4}" srcOrd="0" destOrd="0" presId="urn:microsoft.com/office/officeart/2005/8/layout/architecture"/>
    <dgm:cxn modelId="{DA328B0C-C567-493C-871B-1601AE6E9E08}" type="presParOf" srcId="{A9912C0E-8F2D-447A-A6C4-8444EFD00DD4}" destId="{2C836FD5-D5E9-4BF9-961B-38812BBE7AFB}" srcOrd="0" destOrd="0" presId="urn:microsoft.com/office/officeart/2005/8/layout/architecture"/>
    <dgm:cxn modelId="{E00EC341-8CDE-4082-ADC9-FD2BFE7020DB}" type="presParOf" srcId="{A9912C0E-8F2D-447A-A6C4-8444EFD00DD4}" destId="{A2636FC1-9F4D-429C-AF34-DBAB287EC96C}" srcOrd="1" destOrd="0" presId="urn:microsoft.com/office/officeart/2005/8/layout/architecture"/>
    <dgm:cxn modelId="{C92CBCE9-B254-43EB-B741-38B5CDA01153}" type="presParOf" srcId="{A9912C0E-8F2D-447A-A6C4-8444EFD00DD4}" destId="{D4C6EA13-E1D9-4ABF-9323-847C179CB6F3}" srcOrd="2" destOrd="0" presId="urn:microsoft.com/office/officeart/2005/8/layout/architecture"/>
    <dgm:cxn modelId="{16ED83E4-2ECB-4E34-A3CE-7EE6BE1D7A7A}" type="presParOf" srcId="{D4C6EA13-E1D9-4ABF-9323-847C179CB6F3}" destId="{DF05FEDB-65F3-4D3F-BB81-B70D0D75E56D}" srcOrd="0" destOrd="0" presId="urn:microsoft.com/office/officeart/2005/8/layout/architecture"/>
    <dgm:cxn modelId="{C7325E32-C2F0-48C9-ABF2-BD9CB7FC3FFC}" type="presParOf" srcId="{DF05FEDB-65F3-4D3F-BB81-B70D0D75E56D}" destId="{A2AE219C-C69A-49B9-86B0-3FA3F73E60EF}" srcOrd="0" destOrd="0" presId="urn:microsoft.com/office/officeart/2005/8/layout/architecture"/>
    <dgm:cxn modelId="{6DF044F7-61DC-4240-A22F-A6FE48775EB0}" type="presParOf" srcId="{DF05FEDB-65F3-4D3F-BB81-B70D0D75E56D}" destId="{540A6011-6C52-4B88-A87A-126E7D2A4DBF}" srcOrd="1" destOrd="0" presId="urn:microsoft.com/office/officeart/2005/8/layout/architecture"/>
    <dgm:cxn modelId="{84EA30CC-2D84-4FE9-A01C-3758293152A6}" type="presParOf" srcId="{5FD7A58C-A409-42D7-A729-28C689766F5A}" destId="{092CF443-49C6-46F3-A46B-041BD577FE41}" srcOrd="3" destOrd="0" presId="urn:microsoft.com/office/officeart/2005/8/layout/architecture"/>
    <dgm:cxn modelId="{366249EE-AE5C-4D54-A221-FB8885079A1C}" type="presParOf" srcId="{5FD7A58C-A409-42D7-A729-28C689766F5A}" destId="{930A8958-E4E5-4818-BC50-580D787A4AD4}" srcOrd="4" destOrd="0" presId="urn:microsoft.com/office/officeart/2005/8/layout/architecture"/>
    <dgm:cxn modelId="{D52C3DB2-7D93-43F2-9966-3FD0CF5FAC16}" type="presParOf" srcId="{930A8958-E4E5-4818-BC50-580D787A4AD4}" destId="{89BAAA64-711E-4B25-B7D2-0DE72B1B4CEF}" srcOrd="0" destOrd="0" presId="urn:microsoft.com/office/officeart/2005/8/layout/architecture"/>
    <dgm:cxn modelId="{645ADB7C-3CEA-439E-8055-A3A04A22E3A2}" type="presParOf" srcId="{930A8958-E4E5-4818-BC50-580D787A4AD4}" destId="{D1F04757-9FBB-4F67-ADE0-35B0B9C10471}" srcOrd="1" destOrd="0" presId="urn:microsoft.com/office/officeart/2005/8/layout/architecture"/>
    <dgm:cxn modelId="{7AFBFDB8-1CFD-4511-8169-533EB29643FB}" type="presParOf" srcId="{930A8958-E4E5-4818-BC50-580D787A4AD4}" destId="{293FA502-6A28-4CB6-9B8C-8343B84F2A35}" srcOrd="2" destOrd="0" presId="urn:microsoft.com/office/officeart/2005/8/layout/architecture"/>
    <dgm:cxn modelId="{77C210F4-065D-453E-B53A-EC3866281426}" type="presParOf" srcId="{293FA502-6A28-4CB6-9B8C-8343B84F2A35}" destId="{5A4CDD7A-B280-4055-AC9F-6B01AAD005A7}" srcOrd="0" destOrd="0" presId="urn:microsoft.com/office/officeart/2005/8/layout/architecture"/>
    <dgm:cxn modelId="{DB3F152E-B695-4633-8960-553D56530940}" type="presParOf" srcId="{5A4CDD7A-B280-4055-AC9F-6B01AAD005A7}" destId="{FB8F0C4A-6B4F-4A0B-914D-DEEAD5EEDB28}" srcOrd="0" destOrd="0" presId="urn:microsoft.com/office/officeart/2005/8/layout/architecture"/>
    <dgm:cxn modelId="{8A7A5DA2-D17A-404F-9154-301A16A769A3}" type="presParOf" srcId="{5A4CDD7A-B280-4055-AC9F-6B01AAD005A7}" destId="{EC69A732-8312-4D31-BFE5-F22B13071BB5}" srcOrd="1" destOrd="0" presId="urn:microsoft.com/office/officeart/2005/8/layout/architecture"/>
    <dgm:cxn modelId="{EEB7374C-0FE0-43D0-B2FA-46D9BA4F2A02}" type="presParOf" srcId="{5A4CDD7A-B280-4055-AC9F-6B01AAD005A7}" destId="{DA158E28-22A7-44B8-B0D9-48731095D803}" srcOrd="2" destOrd="0" presId="urn:microsoft.com/office/officeart/2005/8/layout/architecture"/>
    <dgm:cxn modelId="{BD09D627-4161-4EB6-8B29-43D200CD1172}" type="presParOf" srcId="{DA158E28-22A7-44B8-B0D9-48731095D803}" destId="{35BDD58F-7022-40A3-9FB6-FF612C20CC92}" srcOrd="0" destOrd="0" presId="urn:microsoft.com/office/officeart/2005/8/layout/architecture"/>
    <dgm:cxn modelId="{6359ECD9-3E7B-4592-B1F4-E4A922F0B0B6}" type="presParOf" srcId="{35BDD58F-7022-40A3-9FB6-FF612C20CC92}" destId="{D9250711-C0BE-4938-9D61-498B470ED085}" srcOrd="0" destOrd="0" presId="urn:microsoft.com/office/officeart/2005/8/layout/architecture"/>
    <dgm:cxn modelId="{458D4608-25F3-4797-922B-BA5A2B99628C}" type="presParOf" srcId="{35BDD58F-7022-40A3-9FB6-FF612C20CC92}" destId="{DE5A890F-2DB4-4191-B355-1E2279EC44AE}" srcOrd="1" destOrd="0" presId="urn:microsoft.com/office/officeart/2005/8/layout/architecture"/>
    <dgm:cxn modelId="{DE0920E1-B3EB-4FFA-A707-6325BCA03743}" type="presParOf" srcId="{35BDD58F-7022-40A3-9FB6-FF612C20CC92}" destId="{583D7362-E1A5-4C02-8AE7-EF961EBF5DCC}" srcOrd="2" destOrd="0" presId="urn:microsoft.com/office/officeart/2005/8/layout/architecture"/>
    <dgm:cxn modelId="{50905C5C-DBEF-4778-91D1-6348DD11E941}" type="presParOf" srcId="{583D7362-E1A5-4C02-8AE7-EF961EBF5DCC}" destId="{D8A360BF-A49F-485C-B049-6AA5534265FB}" srcOrd="0" destOrd="0" presId="urn:microsoft.com/office/officeart/2005/8/layout/architecture"/>
    <dgm:cxn modelId="{5B6C4D48-99E5-4B3B-830C-D699350142F4}" type="presParOf" srcId="{D8A360BF-A49F-485C-B049-6AA5534265FB}" destId="{46AFCFE7-6CF4-4667-9221-B16EB0D83764}" srcOrd="0" destOrd="0" presId="urn:microsoft.com/office/officeart/2005/8/layout/architecture"/>
    <dgm:cxn modelId="{7F1747B9-6A0C-49A3-AE74-CD1E2A3B3757}" type="presParOf" srcId="{D8A360BF-A49F-485C-B049-6AA5534265FB}" destId="{69526A14-09BB-44B2-8AC7-ADD618EFD0BF}" srcOrd="1" destOrd="0" presId="urn:microsoft.com/office/officeart/2005/8/layout/architecture"/>
    <dgm:cxn modelId="{A9B68254-8DE6-4424-B974-9A4C819F3A84}" type="presParOf" srcId="{D8A360BF-A49F-485C-B049-6AA5534265FB}" destId="{5574DEEF-91DD-4379-A480-C4C195533B55}" srcOrd="2" destOrd="0" presId="urn:microsoft.com/office/officeart/2005/8/layout/architecture"/>
    <dgm:cxn modelId="{B803130A-4AAB-4DBB-B57F-FCE1DC417413}" type="presParOf" srcId="{5574DEEF-91DD-4379-A480-C4C195533B55}" destId="{AC327A8F-2D1C-4CD6-BCA6-A878C54D8B23}" srcOrd="0" destOrd="0" presId="urn:microsoft.com/office/officeart/2005/8/layout/architecture"/>
    <dgm:cxn modelId="{724E93D4-DF7A-4C1F-9696-CB917D2E02CB}" type="presParOf" srcId="{AC327A8F-2D1C-4CD6-BCA6-A878C54D8B23}" destId="{FC856227-F7F1-4886-84D4-571B640BD6C9}" srcOrd="0" destOrd="0" presId="urn:microsoft.com/office/officeart/2005/8/layout/architecture"/>
    <dgm:cxn modelId="{1E4811D3-AB8B-4E3F-8F0C-2C7D7F7F3D08}" type="presParOf" srcId="{AC327A8F-2D1C-4CD6-BCA6-A878C54D8B23}" destId="{88D354E5-0773-45ED-8FA3-CE206101DE46}" srcOrd="1" destOrd="0" presId="urn:microsoft.com/office/officeart/2005/8/layout/architecture"/>
    <dgm:cxn modelId="{66E4B8E8-8975-4AE7-B9F9-8D41C508224E}" type="presParOf" srcId="{5FD7A58C-A409-42D7-A729-28C689766F5A}" destId="{9993CFD6-715B-45F8-B0DD-9A04991BA81F}" srcOrd="5" destOrd="0" presId="urn:microsoft.com/office/officeart/2005/8/layout/architecture"/>
    <dgm:cxn modelId="{8DBC6EA2-B3E0-4712-AEB4-00B03F8FDA9A}" type="presParOf" srcId="{5FD7A58C-A409-42D7-A729-28C689766F5A}" destId="{E11BD863-E749-450E-B474-AB60535CCB94}" srcOrd="6" destOrd="0" presId="urn:microsoft.com/office/officeart/2005/8/layout/architecture"/>
    <dgm:cxn modelId="{28BF40C9-F862-4A4C-B6E4-2A8FC0019968}" type="presParOf" srcId="{E11BD863-E749-450E-B474-AB60535CCB94}" destId="{B8BA0A15-D711-468F-B88E-F5D83BB31B6B}" srcOrd="0" destOrd="0" presId="urn:microsoft.com/office/officeart/2005/8/layout/architecture"/>
    <dgm:cxn modelId="{5905B111-CBB5-4918-9A0C-91843A429B8B}" type="presParOf" srcId="{E11BD863-E749-450E-B474-AB60535CCB94}" destId="{59247141-0685-4C04-8699-72FA71B9D75A}" srcOrd="1" destOrd="0" presId="urn:microsoft.com/office/officeart/2005/8/layout/architecture"/>
    <dgm:cxn modelId="{48A2F0A7-5F4C-47BE-A7F6-6F037034BAC0}" type="presParOf" srcId="{E11BD863-E749-450E-B474-AB60535CCB94}" destId="{B5F5352C-D526-4308-B9C1-66B3DA11A78F}" srcOrd="2" destOrd="0" presId="urn:microsoft.com/office/officeart/2005/8/layout/architecture"/>
    <dgm:cxn modelId="{D6ECCA8F-42E3-474C-8C4B-ABA0AD449774}" type="presParOf" srcId="{B5F5352C-D526-4308-B9C1-66B3DA11A78F}" destId="{05D20622-6285-4E13-8E2A-515B098B5EB9}" srcOrd="0" destOrd="0" presId="urn:microsoft.com/office/officeart/2005/8/layout/architecture"/>
    <dgm:cxn modelId="{E70EE970-76E4-4074-BDE9-71B013FBD8C4}" type="presParOf" srcId="{05D20622-6285-4E13-8E2A-515B098B5EB9}" destId="{02499745-E9A0-4125-A49E-24B567EDF15F}" srcOrd="0" destOrd="0" presId="urn:microsoft.com/office/officeart/2005/8/layout/architecture"/>
    <dgm:cxn modelId="{5BDB9662-D1C3-46A8-9225-15A5F9809A2C}" type="presParOf" srcId="{05D20622-6285-4E13-8E2A-515B098B5EB9}" destId="{5605755F-12BE-4C6A-9945-F02F149C509E}" srcOrd="1" destOrd="0" presId="urn:microsoft.com/office/officeart/2005/8/layout/architecture"/>
    <dgm:cxn modelId="{4AEC5798-5809-43CD-885A-FC90B263433A}" type="presParOf" srcId="{05D20622-6285-4E13-8E2A-515B098B5EB9}" destId="{7D3DA885-F3F7-49C1-B091-946B34211A3B}" srcOrd="2" destOrd="0" presId="urn:microsoft.com/office/officeart/2005/8/layout/architecture"/>
    <dgm:cxn modelId="{94D39EDC-6752-47C9-92A8-7142A60D9630}" type="presParOf" srcId="{7D3DA885-F3F7-49C1-B091-946B34211A3B}" destId="{737D13DA-DE9D-4A1D-B13A-87A606125BDF}" srcOrd="0" destOrd="0" presId="urn:microsoft.com/office/officeart/2005/8/layout/architecture"/>
    <dgm:cxn modelId="{7D487A0F-D04A-41C8-AC56-EEFD9D1BA11A}" type="presParOf" srcId="{737D13DA-DE9D-4A1D-B13A-87A606125BDF}" destId="{CEC37B86-780B-4178-804F-D8548B15C3C7}" srcOrd="0" destOrd="0" presId="urn:microsoft.com/office/officeart/2005/8/layout/architecture"/>
    <dgm:cxn modelId="{BE676DBB-5E71-4CF3-923D-E3EC3014832E}" type="presParOf" srcId="{737D13DA-DE9D-4A1D-B13A-87A606125BDF}" destId="{4EC287E5-FAC7-4E8A-A1B6-2261D5CD7E82}" srcOrd="1" destOrd="0" presId="urn:microsoft.com/office/officeart/2005/8/layout/architecture"/>
    <dgm:cxn modelId="{87C6154E-6F78-45BC-A67C-B43633DE8E84}" type="presParOf" srcId="{737D13DA-DE9D-4A1D-B13A-87A606125BDF}" destId="{9D90FF4D-BC81-43FB-8A19-176D4610E412}" srcOrd="2" destOrd="0" presId="urn:microsoft.com/office/officeart/2005/8/layout/architecture"/>
    <dgm:cxn modelId="{0565FEE1-3BBA-49AF-98AB-0789C17B84EE}" type="presParOf" srcId="{9D90FF4D-BC81-43FB-8A19-176D4610E412}" destId="{9A920155-8116-49B7-B97F-6EE45F21F47C}" srcOrd="0" destOrd="0" presId="urn:microsoft.com/office/officeart/2005/8/layout/architecture"/>
    <dgm:cxn modelId="{41CE3B97-C5C0-4967-B8E6-247628CC4C04}" type="presParOf" srcId="{9A920155-8116-49B7-B97F-6EE45F21F47C}" destId="{17F0DDB8-016D-45EA-BF76-01854DA1DD04}" srcOrd="0" destOrd="0" presId="urn:microsoft.com/office/officeart/2005/8/layout/architecture"/>
    <dgm:cxn modelId="{0B4FBC77-A364-4525-99E0-F0CA9D5722C2}" type="presParOf" srcId="{9A920155-8116-49B7-B97F-6EE45F21F47C}" destId="{FADAE619-61BF-4E35-BFAD-7516099048F3}" srcOrd="1" destOrd="0" presId="urn:microsoft.com/office/officeart/2005/8/layout/architecture"/>
    <dgm:cxn modelId="{F83E10D4-0080-4309-B21A-AE0997EA282B}" type="presParOf" srcId="{9A920155-8116-49B7-B97F-6EE45F21F47C}" destId="{20281DF2-9CEE-47C6-80DB-0A82102A2C73}" srcOrd="2" destOrd="0" presId="urn:microsoft.com/office/officeart/2005/8/layout/architecture"/>
    <dgm:cxn modelId="{F763912B-C82F-40E8-8482-6029405CB7A7}" type="presParOf" srcId="{20281DF2-9CEE-47C6-80DB-0A82102A2C73}" destId="{435540BB-DFE4-4192-BD0C-83D1056013B3}" srcOrd="0" destOrd="0" presId="urn:microsoft.com/office/officeart/2005/8/layout/architecture"/>
    <dgm:cxn modelId="{9528D5A8-EFF9-430E-88E7-2A827F95C263}" type="presParOf" srcId="{435540BB-DFE4-4192-BD0C-83D1056013B3}" destId="{416CD270-035C-4C5F-A7ED-2D5499CDF82C}" srcOrd="0" destOrd="0" presId="urn:microsoft.com/office/officeart/2005/8/layout/architecture"/>
    <dgm:cxn modelId="{6C198612-DFA6-4369-99A7-8969F344D2DC}" type="presParOf" srcId="{435540BB-DFE4-4192-BD0C-83D1056013B3}" destId="{20EF7916-626E-40FE-B8BD-26F8AF5AFE6C}" srcOrd="1" destOrd="0" presId="urn:microsoft.com/office/officeart/2005/8/layout/architecture"/>
    <dgm:cxn modelId="{2331F04B-75E5-4C06-BB19-F6AC75D8338A}" type="presParOf" srcId="{5FD7A58C-A409-42D7-A729-28C689766F5A}" destId="{E59E55B0-A7C0-46E8-808B-B2041A53A691}" srcOrd="7" destOrd="0" presId="urn:microsoft.com/office/officeart/2005/8/layout/architecture"/>
    <dgm:cxn modelId="{670B07EF-E34F-4F49-AE3D-6E8C38458EF1}" type="presParOf" srcId="{5FD7A58C-A409-42D7-A729-28C689766F5A}" destId="{43798FD1-99F2-4B32-B4EB-8726CA409935}" srcOrd="8" destOrd="0" presId="urn:microsoft.com/office/officeart/2005/8/layout/architecture"/>
    <dgm:cxn modelId="{AACEF0FA-70E5-48F3-8036-6672157F93EC}" type="presParOf" srcId="{43798FD1-99F2-4B32-B4EB-8726CA409935}" destId="{FF81D894-2EF3-480A-81F8-FFC97667EE8C}" srcOrd="0" destOrd="0" presId="urn:microsoft.com/office/officeart/2005/8/layout/architecture"/>
    <dgm:cxn modelId="{1C360D89-FB85-4A02-AA13-EE5107A9F4B0}" type="presParOf" srcId="{43798FD1-99F2-4B32-B4EB-8726CA409935}" destId="{C83E6C44-05EC-4B0A-84B2-71B501107CAA}" srcOrd="1" destOrd="0" presId="urn:microsoft.com/office/officeart/2005/8/layout/architecture"/>
    <dgm:cxn modelId="{800F97AF-8536-483A-A07A-FE5CE481DEE3}" type="presParOf" srcId="{43798FD1-99F2-4B32-B4EB-8726CA409935}" destId="{359FD03D-465D-4773-B40A-CA3F50DD2DBA}" srcOrd="2" destOrd="0" presId="urn:microsoft.com/office/officeart/2005/8/layout/architecture"/>
    <dgm:cxn modelId="{F8E61515-D45A-4776-802B-5C33FD0EEE34}" type="presParOf" srcId="{359FD03D-465D-4773-B40A-CA3F50DD2DBA}" destId="{065E67AB-95D3-4BB4-B1AC-051A75742A1D}" srcOrd="0" destOrd="0" presId="urn:microsoft.com/office/officeart/2005/8/layout/architecture"/>
    <dgm:cxn modelId="{0772AB29-2DF7-4FB1-AD94-7D1273918006}" type="presParOf" srcId="{065E67AB-95D3-4BB4-B1AC-051A75742A1D}" destId="{A6768DFD-1294-4A0E-9CAB-69A2DA838563}" srcOrd="0" destOrd="0" presId="urn:microsoft.com/office/officeart/2005/8/layout/architecture"/>
    <dgm:cxn modelId="{22167318-0AF4-4EB1-B126-95FD35DC2442}" type="presParOf" srcId="{065E67AB-95D3-4BB4-B1AC-051A75742A1D}" destId="{AE454878-30C2-426B-B287-C5411149B0DB}" srcOrd="1" destOrd="0" presId="urn:microsoft.com/office/officeart/2005/8/layout/architecture"/>
    <dgm:cxn modelId="{9250B906-535D-46B5-B2E8-60D58A08D27C}" type="presParOf" srcId="{065E67AB-95D3-4BB4-B1AC-051A75742A1D}" destId="{915FD57D-F1D9-46DA-991C-58FC576F30C9}" srcOrd="2" destOrd="0" presId="urn:microsoft.com/office/officeart/2005/8/layout/architecture"/>
    <dgm:cxn modelId="{CEB82E41-2058-447F-8632-93CFBD7504EC}" type="presParOf" srcId="{915FD57D-F1D9-46DA-991C-58FC576F30C9}" destId="{23F02B9E-9DD2-4762-9575-8D6F75F49C4D}" srcOrd="0" destOrd="0" presId="urn:microsoft.com/office/officeart/2005/8/layout/architecture"/>
    <dgm:cxn modelId="{F679565D-3A8A-4736-9B65-67E506C92726}" type="presParOf" srcId="{23F02B9E-9DD2-4762-9575-8D6F75F49C4D}" destId="{F017110F-12BD-4BC3-A045-2DD6B319D8A9}" srcOrd="0" destOrd="0" presId="urn:microsoft.com/office/officeart/2005/8/layout/architecture"/>
    <dgm:cxn modelId="{5A29510E-0801-4B6B-8410-4BD2A555CFEB}" type="presParOf" srcId="{23F02B9E-9DD2-4762-9575-8D6F75F49C4D}" destId="{51EF0B7E-E628-4C48-A80D-7344091CAFD4}" srcOrd="1" destOrd="0" presId="urn:microsoft.com/office/officeart/2005/8/layout/architecture"/>
    <dgm:cxn modelId="{699E2035-0C52-4F36-A8AC-D01B7E42603F}" type="presParOf" srcId="{23F02B9E-9DD2-4762-9575-8D6F75F49C4D}" destId="{558311FA-690E-426D-AEB4-884E33005556}" srcOrd="2" destOrd="0" presId="urn:microsoft.com/office/officeart/2005/8/layout/architecture"/>
    <dgm:cxn modelId="{08993C66-CF12-4A18-A85F-5E9A228DE43F}" type="presParOf" srcId="{558311FA-690E-426D-AEB4-884E33005556}" destId="{5ECAAFAA-05DB-479D-8C1F-24C771D2DFBC}" srcOrd="0" destOrd="0" presId="urn:microsoft.com/office/officeart/2005/8/layout/architecture"/>
    <dgm:cxn modelId="{1C46C374-FE96-446A-A66C-82BA95E1CD74}" type="presParOf" srcId="{5ECAAFAA-05DB-479D-8C1F-24C771D2DFBC}" destId="{E787916B-0A55-47FC-8311-AE6E7A73FAE9}" srcOrd="0" destOrd="0" presId="urn:microsoft.com/office/officeart/2005/8/layout/architecture"/>
    <dgm:cxn modelId="{B70ADCC0-3BB4-487F-8D89-18D66E02F1A0}" type="presParOf" srcId="{5ECAAFAA-05DB-479D-8C1F-24C771D2DFBC}" destId="{5308D740-3F3D-465B-AF8C-1D36B1D71961}" srcOrd="1" destOrd="0" presId="urn:microsoft.com/office/officeart/2005/8/layout/architecture"/>
    <dgm:cxn modelId="{EAC01704-C88B-4B5A-9A69-413161781A64}" type="presParOf" srcId="{5ECAAFAA-05DB-479D-8C1F-24C771D2DFBC}" destId="{6D35FEA7-76F8-40EF-9A0A-A54252AF1FBD}" srcOrd="2" destOrd="0" presId="urn:microsoft.com/office/officeart/2005/8/layout/architecture"/>
    <dgm:cxn modelId="{61E5B986-2874-4F48-AB76-6DAD3052CD94}" type="presParOf" srcId="{6D35FEA7-76F8-40EF-9A0A-A54252AF1FBD}" destId="{FCE95981-8D3D-4298-B46D-3F5D90463ABA}" srcOrd="0" destOrd="0" presId="urn:microsoft.com/office/officeart/2005/8/layout/architecture"/>
    <dgm:cxn modelId="{20A2273C-14F1-4F37-AED9-38117D23C911}" type="presParOf" srcId="{FCE95981-8D3D-4298-B46D-3F5D90463ABA}" destId="{377458F5-8334-472F-A501-9B5EBA93E8B1}" srcOrd="0" destOrd="0" presId="urn:microsoft.com/office/officeart/2005/8/layout/architecture"/>
    <dgm:cxn modelId="{7E410CC6-A611-4D21-ABFA-9458871568E3}" type="presParOf" srcId="{FCE95981-8D3D-4298-B46D-3F5D90463ABA}" destId="{71E25280-BCBC-4822-BCD0-94B52431BAE5}" srcOrd="1" destOrd="0" presId="urn:microsoft.com/office/officeart/2005/8/layout/architecture"/>
    <dgm:cxn modelId="{FD92DBF3-830E-40BF-A75E-3442F3398899}" type="presParOf" srcId="{5FD7A58C-A409-42D7-A729-28C689766F5A}" destId="{72359A9E-5D59-45AF-A758-976A51D5D273}" srcOrd="9" destOrd="0" presId="urn:microsoft.com/office/officeart/2005/8/layout/architecture"/>
    <dgm:cxn modelId="{6C4BF012-1035-4FC7-87F8-9C2267A9B9A0}" type="presParOf" srcId="{5FD7A58C-A409-42D7-A729-28C689766F5A}" destId="{7D5967B9-67D0-436A-B272-955933483C0C}" srcOrd="10" destOrd="0" presId="urn:microsoft.com/office/officeart/2005/8/layout/architecture"/>
    <dgm:cxn modelId="{2740282F-1028-41FB-B4E2-BB2CA678A390}" type="presParOf" srcId="{7D5967B9-67D0-436A-B272-955933483C0C}" destId="{2F4FA79B-A64C-4DD6-BE7F-3364B168E948}" srcOrd="0" destOrd="0" presId="urn:microsoft.com/office/officeart/2005/8/layout/architecture"/>
    <dgm:cxn modelId="{47EB0F4C-4A8A-4B3C-B05C-16316C49140C}" type="presParOf" srcId="{7D5967B9-67D0-436A-B272-955933483C0C}" destId="{CBFD3FCD-571D-483C-B58F-0B6D36C0C3B1}" srcOrd="1" destOrd="0" presId="urn:microsoft.com/office/officeart/2005/8/layout/architecture"/>
    <dgm:cxn modelId="{9A6E5666-5EB8-49F1-BCCF-41E439E79C06}" type="presParOf" srcId="{7D5967B9-67D0-436A-B272-955933483C0C}" destId="{ADDA5F2A-7F3A-4B03-B793-58079C04F76F}" srcOrd="2" destOrd="0" presId="urn:microsoft.com/office/officeart/2005/8/layout/architecture"/>
    <dgm:cxn modelId="{8FD37337-AA35-4F4D-A174-32EEC6EA977B}" type="presParOf" srcId="{ADDA5F2A-7F3A-4B03-B793-58079C04F76F}" destId="{04B11060-FED2-4AF9-800B-EBDD8DEB2FFE}" srcOrd="0" destOrd="0" presId="urn:microsoft.com/office/officeart/2005/8/layout/architecture"/>
    <dgm:cxn modelId="{B067211B-7684-4FE9-A608-7292D200ACAA}" type="presParOf" srcId="{04B11060-FED2-4AF9-800B-EBDD8DEB2FFE}" destId="{A9EDEFF6-6516-4F03-9D92-094D6BCD9001}" srcOrd="0" destOrd="0" presId="urn:microsoft.com/office/officeart/2005/8/layout/architecture"/>
    <dgm:cxn modelId="{9C1A32F4-506A-49E0-BEF5-E1BE9E7B2DBD}" type="presParOf" srcId="{04B11060-FED2-4AF9-800B-EBDD8DEB2FFE}" destId="{283B0FD5-AD6C-4438-9E51-81A3BA8D65B1}" srcOrd="1" destOrd="0" presId="urn:microsoft.com/office/officeart/2005/8/layout/architecture"/>
    <dgm:cxn modelId="{243BE14A-B526-4637-95A7-7D7AF1B0257C}" type="presParOf" srcId="{04B11060-FED2-4AF9-800B-EBDD8DEB2FFE}" destId="{EEE0B31F-BFF7-48DE-B455-1D1DB33A7EFE}" srcOrd="2" destOrd="0" presId="urn:microsoft.com/office/officeart/2005/8/layout/architecture"/>
    <dgm:cxn modelId="{0FC171DD-C761-41F5-A4AF-5B25320C78F6}" type="presParOf" srcId="{EEE0B31F-BFF7-48DE-B455-1D1DB33A7EFE}" destId="{298303C0-02A0-44AB-B398-C35B95062384}" srcOrd="0" destOrd="0" presId="urn:microsoft.com/office/officeart/2005/8/layout/architecture"/>
    <dgm:cxn modelId="{5677DAAD-25F2-46A7-9BF2-7F06E27402BF}" type="presParOf" srcId="{298303C0-02A0-44AB-B398-C35B95062384}" destId="{91A576C6-E61D-4687-B0E8-4FF3D3158127}" srcOrd="0" destOrd="0" presId="urn:microsoft.com/office/officeart/2005/8/layout/architecture"/>
    <dgm:cxn modelId="{0314279B-A5A6-452B-9E07-A5AA4758C7B5}" type="presParOf" srcId="{298303C0-02A0-44AB-B398-C35B95062384}" destId="{E43E48BF-ED36-40E1-AD42-998AC1991D3C}" srcOrd="1" destOrd="0" presId="urn:microsoft.com/office/officeart/2005/8/layout/architecture"/>
    <dgm:cxn modelId="{41769D06-FE83-4CAB-9B6E-1DF961654F0F}" type="presParOf" srcId="{298303C0-02A0-44AB-B398-C35B95062384}" destId="{24AE1DC6-B4E7-4BFA-8F67-ACFD1075C61B}" srcOrd="2" destOrd="0" presId="urn:microsoft.com/office/officeart/2005/8/layout/architecture"/>
    <dgm:cxn modelId="{F2A97251-96C7-40E7-BB33-35DD8A26C40E}" type="presParOf" srcId="{24AE1DC6-B4E7-4BFA-8F67-ACFD1075C61B}" destId="{BCC0620D-48FA-4450-BDD8-A2144C9D3982}" srcOrd="0" destOrd="0" presId="urn:microsoft.com/office/officeart/2005/8/layout/architecture"/>
    <dgm:cxn modelId="{ED377709-0B82-4754-822A-BFB64DA625A0}" type="presParOf" srcId="{BCC0620D-48FA-4450-BDD8-A2144C9D3982}" destId="{49091D38-CB0C-4AB5-95C0-0BDCA8C1C9A1}" srcOrd="0" destOrd="0" presId="urn:microsoft.com/office/officeart/2005/8/layout/architecture"/>
    <dgm:cxn modelId="{E8CC64BC-DF70-4800-A13E-BA60C8360EFB}" type="presParOf" srcId="{BCC0620D-48FA-4450-BDD8-A2144C9D3982}" destId="{74228DF3-E20B-4816-9378-92E76A4E62B4}" srcOrd="1" destOrd="0" presId="urn:microsoft.com/office/officeart/2005/8/layout/architecture"/>
    <dgm:cxn modelId="{47A8D9AE-1D0A-487C-8B80-56B9723B58CF}" type="presParOf" srcId="{BCC0620D-48FA-4450-BDD8-A2144C9D3982}" destId="{2EC5270A-6847-4F64-87DF-6770F86EC72F}" srcOrd="2" destOrd="0" presId="urn:microsoft.com/office/officeart/2005/8/layout/architecture"/>
    <dgm:cxn modelId="{2604182C-9B5C-4AC3-8215-3348E216F04C}" type="presParOf" srcId="{2EC5270A-6847-4F64-87DF-6770F86EC72F}" destId="{908A1756-0290-4BD7-B49E-090058150756}" srcOrd="0" destOrd="0" presId="urn:microsoft.com/office/officeart/2005/8/layout/architecture"/>
    <dgm:cxn modelId="{8594DD17-C3AF-485E-8FE7-B607F933657A}" type="presParOf" srcId="{908A1756-0290-4BD7-B49E-090058150756}" destId="{FA8892EB-C82F-450B-9D40-8E08B44BB4D3}" srcOrd="0" destOrd="0" presId="urn:microsoft.com/office/officeart/2005/8/layout/architecture"/>
    <dgm:cxn modelId="{B93E3BAA-3E2F-47B4-9FAC-679D18670D26}" type="presParOf" srcId="{908A1756-0290-4BD7-B49E-090058150756}" destId="{1C30AB0B-4476-4CEA-BBC0-C26E0C44FD89}" srcOrd="1" destOrd="0" presId="urn:microsoft.com/office/officeart/2005/8/layout/architecture"/>
  </dgm:cxnLst>
  <dgm:bg/>
  <dgm:whole/>
  <dgm:extLst>
    <a:ext uri="http://schemas.microsoft.com/office/drawing/2008/diagram">
      <dsp:dataModelExt xmlns:dsp="http://schemas.microsoft.com/office/drawing/2008/diagram" relId="rId7" minVer="http://schemas.openxmlformats.org/drawingml/2006/diagram"/>
    </a:ext>
    <a:ext uri="{C62137D5-CB1D-491B-B009-E17868A290BF}">
      <dgm14:recolorImg xmlns:dgm14="http://schemas.microsoft.com/office/drawing/2010/diagram" val="1"/>
    </a:ext>
  </dgm:extLst>
</dgm:dataModel>
</file>

<file path=xl/diagrams/data2.xml><?xml version="1.0" encoding="utf-8"?>
<dgm:dataModel xmlns:dgm="http://schemas.openxmlformats.org/drawingml/2006/diagram" xmlns:a="http://schemas.openxmlformats.org/drawingml/2006/main">
  <dgm:ptLst>
    <dgm:pt modelId="{32369520-4EAB-430C-9151-EA6C300CA2E4}" type="doc">
      <dgm:prSet loTypeId="urn:microsoft.com/office/officeart/2005/8/layout/vList5" loCatId="list" qsTypeId="urn:microsoft.com/office/officeart/2005/8/quickstyle/simple3" qsCatId="simple" csTypeId="urn:microsoft.com/office/officeart/2005/8/colors/colorful4" csCatId="colorful" phldr="1"/>
      <dgm:spPr/>
      <dgm:t>
        <a:bodyPr/>
        <a:lstStyle/>
        <a:p>
          <a:endParaRPr lang="en-MY"/>
        </a:p>
      </dgm:t>
    </dgm:pt>
    <dgm:pt modelId="{394A5EBC-7BAD-4BE6-BCFE-36B86093101B}">
      <dgm:prSet phldrT="[Text]"/>
      <dgm:spPr>
        <a:gradFill rotWithShape="0">
          <a:gsLst>
            <a:gs pos="50500">
              <a:schemeClr val="tx2">
                <a:lumMod val="20000"/>
                <a:lumOff val="80000"/>
              </a:schemeClr>
            </a:gs>
            <a:gs pos="25000">
              <a:schemeClr val="tx2">
                <a:lumMod val="20000"/>
                <a:lumOff val="80000"/>
              </a:schemeClr>
            </a:gs>
            <a:gs pos="76000">
              <a:schemeClr val="accent1">
                <a:lumMod val="20000"/>
                <a:lumOff val="80000"/>
              </a:schemeClr>
            </a:gs>
          </a:gsLst>
        </a:gradFill>
      </dgm:spPr>
      <dgm:t>
        <a:bodyPr/>
        <a:lstStyle/>
        <a:p>
          <a:r>
            <a:rPr lang="en-MY"/>
            <a:t>Explanation</a:t>
          </a:r>
        </a:p>
      </dgm:t>
    </dgm:pt>
    <dgm:pt modelId="{9E058784-207A-4D0A-B9C7-F8753383124B}" type="parTrans" cxnId="{D3382CAB-6041-4045-B465-167A093FBE41}">
      <dgm:prSet/>
      <dgm:spPr/>
      <dgm:t>
        <a:bodyPr/>
        <a:lstStyle/>
        <a:p>
          <a:endParaRPr lang="en-MY"/>
        </a:p>
      </dgm:t>
    </dgm:pt>
    <dgm:pt modelId="{982D304A-9A34-421E-955B-0B540CFBE2F7}" type="sibTrans" cxnId="{D3382CAB-6041-4045-B465-167A093FBE41}">
      <dgm:prSet/>
      <dgm:spPr/>
      <dgm:t>
        <a:bodyPr/>
        <a:lstStyle/>
        <a:p>
          <a:endParaRPr lang="en-MY"/>
        </a:p>
      </dgm:t>
    </dgm:pt>
    <dgm:pt modelId="{7D4C2122-A414-43A7-860A-E6C4FFF60658}">
      <dgm:prSet phldrT="[Text]"/>
      <dgm:spPr/>
      <dgm:t>
        <a:bodyPr/>
        <a:lstStyle/>
        <a:p>
          <a:r>
            <a:rPr lang="en-MY"/>
            <a:t>A HIGH risk requires immediate action to control the impact as detailed in the hierarchy of control. Actions taken must be documented on the risk assessment form including date for completion.</a:t>
          </a:r>
        </a:p>
      </dgm:t>
    </dgm:pt>
    <dgm:pt modelId="{D8273FEC-A4D9-4824-B064-DB3FD33D1DE3}" type="parTrans" cxnId="{321EF3C8-86C4-48E5-9E1F-3D9D03CCD502}">
      <dgm:prSet/>
      <dgm:spPr/>
      <dgm:t>
        <a:bodyPr/>
        <a:lstStyle/>
        <a:p>
          <a:endParaRPr lang="en-MY"/>
        </a:p>
      </dgm:t>
    </dgm:pt>
    <dgm:pt modelId="{9BAA0C8C-0F65-4DD8-8E43-0701B5D22C44}" type="sibTrans" cxnId="{321EF3C8-86C4-48E5-9E1F-3D9D03CCD502}">
      <dgm:prSet/>
      <dgm:spPr/>
      <dgm:t>
        <a:bodyPr/>
        <a:lstStyle/>
        <a:p>
          <a:endParaRPr lang="en-MY"/>
        </a:p>
      </dgm:t>
    </dgm:pt>
    <dgm:pt modelId="{59F13132-108C-4B87-831E-FF34F354EFD7}">
      <dgm:prSet phldrT="[Text]"/>
      <dgm:spPr>
        <a:gradFill rotWithShape="0">
          <a:gsLst>
            <a:gs pos="0">
              <a:srgbClr val="FFFF00"/>
            </a:gs>
            <a:gs pos="53000">
              <a:srgbClr val="FFC000"/>
            </a:gs>
            <a:gs pos="100000">
              <a:srgbClr val="FFFF00"/>
            </a:gs>
          </a:gsLst>
        </a:gradFill>
      </dgm:spPr>
      <dgm:t>
        <a:bodyPr/>
        <a:lstStyle/>
        <a:p>
          <a:r>
            <a:rPr lang="en-MY"/>
            <a:t>Medium</a:t>
          </a:r>
        </a:p>
      </dgm:t>
    </dgm:pt>
    <dgm:pt modelId="{AEC5E250-0B11-45E6-9B8B-615EFBCE120E}" type="parTrans" cxnId="{9A71F9AA-58FE-413C-BA40-E1C275D07D76}">
      <dgm:prSet/>
      <dgm:spPr/>
      <dgm:t>
        <a:bodyPr/>
        <a:lstStyle/>
        <a:p>
          <a:endParaRPr lang="en-MY"/>
        </a:p>
      </dgm:t>
    </dgm:pt>
    <dgm:pt modelId="{C148EDE0-1D56-493F-B76F-4B4FAA3B6845}" type="sibTrans" cxnId="{9A71F9AA-58FE-413C-BA40-E1C275D07D76}">
      <dgm:prSet/>
      <dgm:spPr/>
      <dgm:t>
        <a:bodyPr/>
        <a:lstStyle/>
        <a:p>
          <a:endParaRPr lang="en-MY"/>
        </a:p>
      </dgm:t>
    </dgm:pt>
    <dgm:pt modelId="{A688CF71-2C78-4B2D-9D7A-8110BCE00A0B}">
      <dgm:prSet phldrT="[Text]"/>
      <dgm:spPr/>
      <dgm:t>
        <a:bodyPr/>
        <a:lstStyle/>
        <a:p>
          <a:r>
            <a:rPr lang="en-MY"/>
            <a:t>A MEDIUM risk requires a planned approach to controlling the impact and applies temporary measure if required. Actions taken must be documented on the risk assessment form including date for completion</a:t>
          </a:r>
        </a:p>
      </dgm:t>
    </dgm:pt>
    <dgm:pt modelId="{6FCD6590-F413-4B17-87C3-619C78DB1BB0}" type="parTrans" cxnId="{9FABF817-65EC-46BA-A84A-8BA87FDFB3F0}">
      <dgm:prSet/>
      <dgm:spPr/>
      <dgm:t>
        <a:bodyPr/>
        <a:lstStyle/>
        <a:p>
          <a:endParaRPr lang="en-MY"/>
        </a:p>
      </dgm:t>
    </dgm:pt>
    <dgm:pt modelId="{99D55835-E8AB-4D7F-9103-213C322BA74E}" type="sibTrans" cxnId="{9FABF817-65EC-46BA-A84A-8BA87FDFB3F0}">
      <dgm:prSet/>
      <dgm:spPr/>
      <dgm:t>
        <a:bodyPr/>
        <a:lstStyle/>
        <a:p>
          <a:endParaRPr lang="en-MY"/>
        </a:p>
      </dgm:t>
    </dgm:pt>
    <dgm:pt modelId="{8BBDD86F-65F0-42CD-A884-32996F1D48F5}">
      <dgm:prSet phldrT="[Text]"/>
      <dgm:spPr>
        <a:gradFill rotWithShape="0">
          <a:gsLst>
            <a:gs pos="26000">
              <a:srgbClr val="00B050"/>
            </a:gs>
            <a:gs pos="54000">
              <a:srgbClr val="92D050"/>
            </a:gs>
            <a:gs pos="84000">
              <a:srgbClr val="00B050"/>
            </a:gs>
          </a:gsLst>
        </a:gradFill>
      </dgm:spPr>
      <dgm:t>
        <a:bodyPr/>
        <a:lstStyle/>
        <a:p>
          <a:r>
            <a:rPr lang="en-MY"/>
            <a:t>Low</a:t>
          </a:r>
        </a:p>
      </dgm:t>
    </dgm:pt>
    <dgm:pt modelId="{9EEB49D0-72C5-4916-A8E2-69D2DCEA2F9D}" type="parTrans" cxnId="{98F3DAB8-0C48-44D5-91BC-69B90B82FD93}">
      <dgm:prSet/>
      <dgm:spPr/>
      <dgm:t>
        <a:bodyPr/>
        <a:lstStyle/>
        <a:p>
          <a:endParaRPr lang="en-MY"/>
        </a:p>
      </dgm:t>
    </dgm:pt>
    <dgm:pt modelId="{C1B0B6F4-FDEB-49C5-900A-730027E78AE2}" type="sibTrans" cxnId="{98F3DAB8-0C48-44D5-91BC-69B90B82FD93}">
      <dgm:prSet/>
      <dgm:spPr/>
      <dgm:t>
        <a:bodyPr/>
        <a:lstStyle/>
        <a:p>
          <a:endParaRPr lang="en-MY"/>
        </a:p>
      </dgm:t>
    </dgm:pt>
    <dgm:pt modelId="{6ABA026A-61E5-4F78-B8CA-410886478413}">
      <dgm:prSet phldrT="[Text]"/>
      <dgm:spPr/>
      <dgm:t>
        <a:bodyPr/>
        <a:lstStyle/>
        <a:p>
          <a:r>
            <a:rPr lang="en-MY"/>
            <a:t>A risk identified as LOW may be considered as acceptable and further reduction may not be necessary. However, if the impact can be resolved quickly and efficiently, control measures should be implemented and recorded.</a:t>
          </a:r>
        </a:p>
      </dgm:t>
    </dgm:pt>
    <dgm:pt modelId="{68824E00-824C-48D3-B690-BB97DE180CC5}" type="parTrans" cxnId="{3C027076-128A-4953-8B73-D8892F5B56BA}">
      <dgm:prSet/>
      <dgm:spPr/>
      <dgm:t>
        <a:bodyPr/>
        <a:lstStyle/>
        <a:p>
          <a:endParaRPr lang="en-MY"/>
        </a:p>
      </dgm:t>
    </dgm:pt>
    <dgm:pt modelId="{93F83DCF-BED2-454A-95B4-D02B99378DA7}" type="sibTrans" cxnId="{3C027076-128A-4953-8B73-D8892F5B56BA}">
      <dgm:prSet/>
      <dgm:spPr/>
      <dgm:t>
        <a:bodyPr/>
        <a:lstStyle/>
        <a:p>
          <a:endParaRPr lang="en-MY"/>
        </a:p>
      </dgm:t>
    </dgm:pt>
    <dgm:pt modelId="{CED3BEA5-E2B5-4EA4-90D3-2AECDCB73D26}">
      <dgm:prSet phldrT="[Text]"/>
      <dgm:spPr>
        <a:gradFill rotWithShape="0">
          <a:gsLst>
            <a:gs pos="50500">
              <a:srgbClr val="C00000"/>
            </a:gs>
            <a:gs pos="25000">
              <a:srgbClr val="FF0000"/>
            </a:gs>
            <a:gs pos="76000">
              <a:srgbClr val="FF0000"/>
            </a:gs>
          </a:gsLst>
        </a:gradFill>
      </dgm:spPr>
      <dgm:t>
        <a:bodyPr/>
        <a:lstStyle/>
        <a:p>
          <a:r>
            <a:rPr lang="en-MY"/>
            <a:t>High</a:t>
          </a:r>
        </a:p>
      </dgm:t>
    </dgm:pt>
    <dgm:pt modelId="{D4D7F50D-BED6-4218-837D-7D180A62A001}" type="parTrans" cxnId="{7A5CCE68-DE1B-4D84-B1E7-2A923E86F115}">
      <dgm:prSet/>
      <dgm:spPr/>
      <dgm:t>
        <a:bodyPr/>
        <a:lstStyle/>
        <a:p>
          <a:endParaRPr lang="en-MY"/>
        </a:p>
      </dgm:t>
    </dgm:pt>
    <dgm:pt modelId="{0B02F81C-FC9C-4BBF-84BA-2FA1A3A9B235}" type="sibTrans" cxnId="{7A5CCE68-DE1B-4D84-B1E7-2A923E86F115}">
      <dgm:prSet/>
      <dgm:spPr/>
      <dgm:t>
        <a:bodyPr/>
        <a:lstStyle/>
        <a:p>
          <a:endParaRPr lang="en-MY"/>
        </a:p>
      </dgm:t>
    </dgm:pt>
    <dgm:pt modelId="{21D1C2C7-2316-4E0C-A238-F71AF4457311}" type="pres">
      <dgm:prSet presAssocID="{32369520-4EAB-430C-9151-EA6C300CA2E4}" presName="Name0" presStyleCnt="0">
        <dgm:presLayoutVars>
          <dgm:dir/>
          <dgm:animLvl val="lvl"/>
          <dgm:resizeHandles val="exact"/>
        </dgm:presLayoutVars>
      </dgm:prSet>
      <dgm:spPr/>
      <dgm:t>
        <a:bodyPr/>
        <a:lstStyle/>
        <a:p>
          <a:endParaRPr lang="en-MY"/>
        </a:p>
      </dgm:t>
    </dgm:pt>
    <dgm:pt modelId="{3B88E398-D16E-4A2D-A86E-0BAB96653F72}" type="pres">
      <dgm:prSet presAssocID="{394A5EBC-7BAD-4BE6-BCFE-36B86093101B}" presName="linNode" presStyleCnt="0"/>
      <dgm:spPr/>
    </dgm:pt>
    <dgm:pt modelId="{B45598FE-1DA7-4FF6-BE25-A87741A99CEE}" type="pres">
      <dgm:prSet presAssocID="{394A5EBC-7BAD-4BE6-BCFE-36B86093101B}" presName="parentText" presStyleLbl="node1" presStyleIdx="0" presStyleCnt="4" custScaleX="276432" custScaleY="47283">
        <dgm:presLayoutVars>
          <dgm:chMax val="1"/>
          <dgm:bulletEnabled val="1"/>
        </dgm:presLayoutVars>
      </dgm:prSet>
      <dgm:spPr/>
      <dgm:t>
        <a:bodyPr/>
        <a:lstStyle/>
        <a:p>
          <a:endParaRPr lang="en-MY"/>
        </a:p>
      </dgm:t>
    </dgm:pt>
    <dgm:pt modelId="{5BE37826-6958-404B-8D43-3BDEB69849DF}" type="pres">
      <dgm:prSet presAssocID="{982D304A-9A34-421E-955B-0B540CFBE2F7}" presName="sp" presStyleCnt="0"/>
      <dgm:spPr/>
    </dgm:pt>
    <dgm:pt modelId="{D701EC85-424B-4F6C-BE28-26FC3FE6C5C7}" type="pres">
      <dgm:prSet presAssocID="{CED3BEA5-E2B5-4EA4-90D3-2AECDCB73D26}" presName="linNode" presStyleCnt="0"/>
      <dgm:spPr/>
    </dgm:pt>
    <dgm:pt modelId="{8CAD73F5-B622-45D8-B42D-5BA1BDDE5844}" type="pres">
      <dgm:prSet presAssocID="{CED3BEA5-E2B5-4EA4-90D3-2AECDCB73D26}" presName="parentText" presStyleLbl="node1" presStyleIdx="1" presStyleCnt="4" custScaleX="53610">
        <dgm:presLayoutVars>
          <dgm:chMax val="1"/>
          <dgm:bulletEnabled val="1"/>
        </dgm:presLayoutVars>
      </dgm:prSet>
      <dgm:spPr/>
      <dgm:t>
        <a:bodyPr/>
        <a:lstStyle/>
        <a:p>
          <a:endParaRPr lang="en-MY"/>
        </a:p>
      </dgm:t>
    </dgm:pt>
    <dgm:pt modelId="{39131253-FADD-450D-AD8C-031415D2297B}" type="pres">
      <dgm:prSet presAssocID="{CED3BEA5-E2B5-4EA4-90D3-2AECDCB73D26}" presName="descendantText" presStyleLbl="alignAccFollowNode1" presStyleIdx="0" presStyleCnt="3" custScaleX="124654">
        <dgm:presLayoutVars>
          <dgm:bulletEnabled val="1"/>
        </dgm:presLayoutVars>
      </dgm:prSet>
      <dgm:spPr/>
      <dgm:t>
        <a:bodyPr/>
        <a:lstStyle/>
        <a:p>
          <a:endParaRPr lang="en-MY"/>
        </a:p>
      </dgm:t>
    </dgm:pt>
    <dgm:pt modelId="{D53DEECA-6931-46CD-9A57-4E81006549AE}" type="pres">
      <dgm:prSet presAssocID="{0B02F81C-FC9C-4BBF-84BA-2FA1A3A9B235}" presName="sp" presStyleCnt="0"/>
      <dgm:spPr/>
    </dgm:pt>
    <dgm:pt modelId="{3B27853F-3A50-498A-A970-8BD21F7C6EAF}" type="pres">
      <dgm:prSet presAssocID="{59F13132-108C-4B87-831E-FF34F354EFD7}" presName="linNode" presStyleCnt="0"/>
      <dgm:spPr/>
    </dgm:pt>
    <dgm:pt modelId="{9E427210-A11E-49D2-B0D4-B6242083327C}" type="pres">
      <dgm:prSet presAssocID="{59F13132-108C-4B87-831E-FF34F354EFD7}" presName="parentText" presStyleLbl="node1" presStyleIdx="2" presStyleCnt="4" custScaleX="57877">
        <dgm:presLayoutVars>
          <dgm:chMax val="1"/>
          <dgm:bulletEnabled val="1"/>
        </dgm:presLayoutVars>
      </dgm:prSet>
      <dgm:spPr/>
      <dgm:t>
        <a:bodyPr/>
        <a:lstStyle/>
        <a:p>
          <a:endParaRPr lang="en-MY"/>
        </a:p>
      </dgm:t>
    </dgm:pt>
    <dgm:pt modelId="{672F6C10-43F2-4654-9410-C21518377D04}" type="pres">
      <dgm:prSet presAssocID="{59F13132-108C-4B87-831E-FF34F354EFD7}" presName="descendantText" presStyleLbl="alignAccFollowNode1" presStyleIdx="1" presStyleCnt="3" custScaleX="131875">
        <dgm:presLayoutVars>
          <dgm:bulletEnabled val="1"/>
        </dgm:presLayoutVars>
      </dgm:prSet>
      <dgm:spPr/>
      <dgm:t>
        <a:bodyPr/>
        <a:lstStyle/>
        <a:p>
          <a:endParaRPr lang="en-MY"/>
        </a:p>
      </dgm:t>
    </dgm:pt>
    <dgm:pt modelId="{20402FA2-16A5-4817-A6DA-2E8714741DC6}" type="pres">
      <dgm:prSet presAssocID="{C148EDE0-1D56-493F-B76F-4B4FAA3B6845}" presName="sp" presStyleCnt="0"/>
      <dgm:spPr/>
    </dgm:pt>
    <dgm:pt modelId="{0CC53F14-CB31-43B0-9FB3-77BF84D768B0}" type="pres">
      <dgm:prSet presAssocID="{8BBDD86F-65F0-42CD-A884-32996F1D48F5}" presName="linNode" presStyleCnt="0"/>
      <dgm:spPr/>
    </dgm:pt>
    <dgm:pt modelId="{BFD9C6ED-C541-4B75-96AD-57EBBFC882D3}" type="pres">
      <dgm:prSet presAssocID="{8BBDD86F-65F0-42CD-A884-32996F1D48F5}" presName="parentText" presStyleLbl="node1" presStyleIdx="3" presStyleCnt="4" custScaleX="55609">
        <dgm:presLayoutVars>
          <dgm:chMax val="1"/>
          <dgm:bulletEnabled val="1"/>
        </dgm:presLayoutVars>
      </dgm:prSet>
      <dgm:spPr/>
      <dgm:t>
        <a:bodyPr/>
        <a:lstStyle/>
        <a:p>
          <a:endParaRPr lang="en-MY"/>
        </a:p>
      </dgm:t>
    </dgm:pt>
    <dgm:pt modelId="{879B7856-AF81-4A8D-B65D-B66715A85F05}" type="pres">
      <dgm:prSet presAssocID="{8BBDD86F-65F0-42CD-A884-32996F1D48F5}" presName="descendantText" presStyleLbl="alignAccFollowNode1" presStyleIdx="2" presStyleCnt="3" custScaleX="123862">
        <dgm:presLayoutVars>
          <dgm:bulletEnabled val="1"/>
        </dgm:presLayoutVars>
      </dgm:prSet>
      <dgm:spPr/>
      <dgm:t>
        <a:bodyPr/>
        <a:lstStyle/>
        <a:p>
          <a:endParaRPr lang="en-MY"/>
        </a:p>
      </dgm:t>
    </dgm:pt>
  </dgm:ptLst>
  <dgm:cxnLst>
    <dgm:cxn modelId="{D3382CAB-6041-4045-B465-167A093FBE41}" srcId="{32369520-4EAB-430C-9151-EA6C300CA2E4}" destId="{394A5EBC-7BAD-4BE6-BCFE-36B86093101B}" srcOrd="0" destOrd="0" parTransId="{9E058784-207A-4D0A-B9C7-F8753383124B}" sibTransId="{982D304A-9A34-421E-955B-0B540CFBE2F7}"/>
    <dgm:cxn modelId="{98F3DAB8-0C48-44D5-91BC-69B90B82FD93}" srcId="{32369520-4EAB-430C-9151-EA6C300CA2E4}" destId="{8BBDD86F-65F0-42CD-A884-32996F1D48F5}" srcOrd="3" destOrd="0" parTransId="{9EEB49D0-72C5-4916-A8E2-69D2DCEA2F9D}" sibTransId="{C1B0B6F4-FDEB-49C5-900A-730027E78AE2}"/>
    <dgm:cxn modelId="{CE1D0D88-51C9-497A-872F-C0B5D46D4D71}" type="presOf" srcId="{32369520-4EAB-430C-9151-EA6C300CA2E4}" destId="{21D1C2C7-2316-4E0C-A238-F71AF4457311}" srcOrd="0" destOrd="0" presId="urn:microsoft.com/office/officeart/2005/8/layout/vList5"/>
    <dgm:cxn modelId="{61928921-E626-4EFE-9E2A-F91355DA6893}" type="presOf" srcId="{394A5EBC-7BAD-4BE6-BCFE-36B86093101B}" destId="{B45598FE-1DA7-4FF6-BE25-A87741A99CEE}" srcOrd="0" destOrd="0" presId="urn:microsoft.com/office/officeart/2005/8/layout/vList5"/>
    <dgm:cxn modelId="{D0357259-D96D-411D-BCA5-F81C3B688AA6}" type="presOf" srcId="{6ABA026A-61E5-4F78-B8CA-410886478413}" destId="{879B7856-AF81-4A8D-B65D-B66715A85F05}" srcOrd="0" destOrd="0" presId="urn:microsoft.com/office/officeart/2005/8/layout/vList5"/>
    <dgm:cxn modelId="{9A71F9AA-58FE-413C-BA40-E1C275D07D76}" srcId="{32369520-4EAB-430C-9151-EA6C300CA2E4}" destId="{59F13132-108C-4B87-831E-FF34F354EFD7}" srcOrd="2" destOrd="0" parTransId="{AEC5E250-0B11-45E6-9B8B-615EFBCE120E}" sibTransId="{C148EDE0-1D56-493F-B76F-4B4FAA3B6845}"/>
    <dgm:cxn modelId="{2901C545-3D3C-499E-8142-47E3BBFB7AE0}" type="presOf" srcId="{7D4C2122-A414-43A7-860A-E6C4FFF60658}" destId="{39131253-FADD-450D-AD8C-031415D2297B}" srcOrd="0" destOrd="0" presId="urn:microsoft.com/office/officeart/2005/8/layout/vList5"/>
    <dgm:cxn modelId="{7A5CCE68-DE1B-4D84-B1E7-2A923E86F115}" srcId="{32369520-4EAB-430C-9151-EA6C300CA2E4}" destId="{CED3BEA5-E2B5-4EA4-90D3-2AECDCB73D26}" srcOrd="1" destOrd="0" parTransId="{D4D7F50D-BED6-4218-837D-7D180A62A001}" sibTransId="{0B02F81C-FC9C-4BBF-84BA-2FA1A3A9B235}"/>
    <dgm:cxn modelId="{321EF3C8-86C4-48E5-9E1F-3D9D03CCD502}" srcId="{CED3BEA5-E2B5-4EA4-90D3-2AECDCB73D26}" destId="{7D4C2122-A414-43A7-860A-E6C4FFF60658}" srcOrd="0" destOrd="0" parTransId="{D8273FEC-A4D9-4824-B064-DB3FD33D1DE3}" sibTransId="{9BAA0C8C-0F65-4DD8-8E43-0701B5D22C44}"/>
    <dgm:cxn modelId="{9FABF817-65EC-46BA-A84A-8BA87FDFB3F0}" srcId="{59F13132-108C-4B87-831E-FF34F354EFD7}" destId="{A688CF71-2C78-4B2D-9D7A-8110BCE00A0B}" srcOrd="0" destOrd="0" parTransId="{6FCD6590-F413-4B17-87C3-619C78DB1BB0}" sibTransId="{99D55835-E8AB-4D7F-9103-213C322BA74E}"/>
    <dgm:cxn modelId="{28F8FE33-E65B-4BEA-9A49-216D0CA7E0DD}" type="presOf" srcId="{8BBDD86F-65F0-42CD-A884-32996F1D48F5}" destId="{BFD9C6ED-C541-4B75-96AD-57EBBFC882D3}" srcOrd="0" destOrd="0" presId="urn:microsoft.com/office/officeart/2005/8/layout/vList5"/>
    <dgm:cxn modelId="{7C02B74D-8C41-4C81-9FED-0A0028FBAA8C}" type="presOf" srcId="{CED3BEA5-E2B5-4EA4-90D3-2AECDCB73D26}" destId="{8CAD73F5-B622-45D8-B42D-5BA1BDDE5844}" srcOrd="0" destOrd="0" presId="urn:microsoft.com/office/officeart/2005/8/layout/vList5"/>
    <dgm:cxn modelId="{CAE1FC77-D51F-4781-A83A-B122147E0B40}" type="presOf" srcId="{A688CF71-2C78-4B2D-9D7A-8110BCE00A0B}" destId="{672F6C10-43F2-4654-9410-C21518377D04}" srcOrd="0" destOrd="0" presId="urn:microsoft.com/office/officeart/2005/8/layout/vList5"/>
    <dgm:cxn modelId="{E130E71F-B36E-44AB-BE29-32CE9691620D}" type="presOf" srcId="{59F13132-108C-4B87-831E-FF34F354EFD7}" destId="{9E427210-A11E-49D2-B0D4-B6242083327C}" srcOrd="0" destOrd="0" presId="urn:microsoft.com/office/officeart/2005/8/layout/vList5"/>
    <dgm:cxn modelId="{3C027076-128A-4953-8B73-D8892F5B56BA}" srcId="{8BBDD86F-65F0-42CD-A884-32996F1D48F5}" destId="{6ABA026A-61E5-4F78-B8CA-410886478413}" srcOrd="0" destOrd="0" parTransId="{68824E00-824C-48D3-B690-BB97DE180CC5}" sibTransId="{93F83DCF-BED2-454A-95B4-D02B99378DA7}"/>
    <dgm:cxn modelId="{31B24D4B-E705-4A68-BAF0-27331CBF3328}" type="presParOf" srcId="{21D1C2C7-2316-4E0C-A238-F71AF4457311}" destId="{3B88E398-D16E-4A2D-A86E-0BAB96653F72}" srcOrd="0" destOrd="0" presId="urn:microsoft.com/office/officeart/2005/8/layout/vList5"/>
    <dgm:cxn modelId="{4453E24F-53B6-4D3B-8091-FB0E0BD773CE}" type="presParOf" srcId="{3B88E398-D16E-4A2D-A86E-0BAB96653F72}" destId="{B45598FE-1DA7-4FF6-BE25-A87741A99CEE}" srcOrd="0" destOrd="0" presId="urn:microsoft.com/office/officeart/2005/8/layout/vList5"/>
    <dgm:cxn modelId="{12CD3090-14FE-4B7A-82E3-4ACF9BE285DF}" type="presParOf" srcId="{21D1C2C7-2316-4E0C-A238-F71AF4457311}" destId="{5BE37826-6958-404B-8D43-3BDEB69849DF}" srcOrd="1" destOrd="0" presId="urn:microsoft.com/office/officeart/2005/8/layout/vList5"/>
    <dgm:cxn modelId="{B93C5A2C-78D7-4B9E-975F-3D7C6016209A}" type="presParOf" srcId="{21D1C2C7-2316-4E0C-A238-F71AF4457311}" destId="{D701EC85-424B-4F6C-BE28-26FC3FE6C5C7}" srcOrd="2" destOrd="0" presId="urn:microsoft.com/office/officeart/2005/8/layout/vList5"/>
    <dgm:cxn modelId="{D2D9B6BF-1E70-445D-9FE3-A718D03DA721}" type="presParOf" srcId="{D701EC85-424B-4F6C-BE28-26FC3FE6C5C7}" destId="{8CAD73F5-B622-45D8-B42D-5BA1BDDE5844}" srcOrd="0" destOrd="0" presId="urn:microsoft.com/office/officeart/2005/8/layout/vList5"/>
    <dgm:cxn modelId="{0F31CB48-4DD0-4AA8-8621-54C3CF8A36A9}" type="presParOf" srcId="{D701EC85-424B-4F6C-BE28-26FC3FE6C5C7}" destId="{39131253-FADD-450D-AD8C-031415D2297B}" srcOrd="1" destOrd="0" presId="urn:microsoft.com/office/officeart/2005/8/layout/vList5"/>
    <dgm:cxn modelId="{7815D001-9D3D-4257-9EAB-65DF20B73AD3}" type="presParOf" srcId="{21D1C2C7-2316-4E0C-A238-F71AF4457311}" destId="{D53DEECA-6931-46CD-9A57-4E81006549AE}" srcOrd="3" destOrd="0" presId="urn:microsoft.com/office/officeart/2005/8/layout/vList5"/>
    <dgm:cxn modelId="{40D86620-ADAC-41AC-A1E2-8F2F317071BC}" type="presParOf" srcId="{21D1C2C7-2316-4E0C-A238-F71AF4457311}" destId="{3B27853F-3A50-498A-A970-8BD21F7C6EAF}" srcOrd="4" destOrd="0" presId="urn:microsoft.com/office/officeart/2005/8/layout/vList5"/>
    <dgm:cxn modelId="{4A2C6364-09E7-410D-892A-5B1C64A7CD85}" type="presParOf" srcId="{3B27853F-3A50-498A-A970-8BD21F7C6EAF}" destId="{9E427210-A11E-49D2-B0D4-B6242083327C}" srcOrd="0" destOrd="0" presId="urn:microsoft.com/office/officeart/2005/8/layout/vList5"/>
    <dgm:cxn modelId="{AA670689-98FE-4329-9D66-BCECDCA19611}" type="presParOf" srcId="{3B27853F-3A50-498A-A970-8BD21F7C6EAF}" destId="{672F6C10-43F2-4654-9410-C21518377D04}" srcOrd="1" destOrd="0" presId="urn:microsoft.com/office/officeart/2005/8/layout/vList5"/>
    <dgm:cxn modelId="{B607A679-74EE-4A2D-899A-614AE02BF042}" type="presParOf" srcId="{21D1C2C7-2316-4E0C-A238-F71AF4457311}" destId="{20402FA2-16A5-4817-A6DA-2E8714741DC6}" srcOrd="5" destOrd="0" presId="urn:microsoft.com/office/officeart/2005/8/layout/vList5"/>
    <dgm:cxn modelId="{CDC27D8C-B150-450B-A4D1-96FAAFC9FF46}" type="presParOf" srcId="{21D1C2C7-2316-4E0C-A238-F71AF4457311}" destId="{0CC53F14-CB31-43B0-9FB3-77BF84D768B0}" srcOrd="6" destOrd="0" presId="urn:microsoft.com/office/officeart/2005/8/layout/vList5"/>
    <dgm:cxn modelId="{77693A54-36D3-4C48-BA15-17A459F1D59F}" type="presParOf" srcId="{0CC53F14-CB31-43B0-9FB3-77BF84D768B0}" destId="{BFD9C6ED-C541-4B75-96AD-57EBBFC882D3}" srcOrd="0" destOrd="0" presId="urn:microsoft.com/office/officeart/2005/8/layout/vList5"/>
    <dgm:cxn modelId="{4D765043-AE7C-4C95-99AD-AC9D29F168E5}" type="presParOf" srcId="{0CC53F14-CB31-43B0-9FB3-77BF84D768B0}" destId="{879B7856-AF81-4A8D-B65D-B66715A85F05}" srcOrd="1" destOrd="0" presId="urn:microsoft.com/office/officeart/2005/8/layout/vList5"/>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304DFBD-4096-402D-83AA-6B9400DBFC53}">
      <dsp:nvSpPr>
        <dsp:cNvPr id="0" name=""/>
        <dsp:cNvSpPr/>
      </dsp:nvSpPr>
      <dsp:spPr>
        <a:xfrm>
          <a:off x="3156" y="2164715"/>
          <a:ext cx="664588" cy="493503"/>
        </a:xfrm>
        <a:prstGeom prst="roundRect">
          <a:avLst>
            <a:gd name="adj" fmla="val 10000"/>
          </a:avLst>
        </a:prstGeom>
        <a:solidFill>
          <a:schemeClr val="lt1"/>
        </a:solidFill>
        <a:ln w="25400" cap="flat" cmpd="sng" algn="ctr">
          <a:solidFill>
            <a:schemeClr val="accent4"/>
          </a:solidFill>
          <a:prstDash val="solid"/>
        </a:ln>
        <a:effectLst/>
      </dsp:spPr>
      <dsp:style>
        <a:lnRef idx="2">
          <a:schemeClr val="accent4"/>
        </a:lnRef>
        <a:fillRef idx="1">
          <a:schemeClr val="lt1"/>
        </a:fillRef>
        <a:effectRef idx="0">
          <a:schemeClr val="accent4"/>
        </a:effectRef>
        <a:fontRef idx="minor">
          <a:schemeClr val="dk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1</a:t>
          </a:r>
        </a:p>
      </dsp:txBody>
      <dsp:txXfrm>
        <a:off x="17610" y="2179169"/>
        <a:ext cx="635680" cy="464595"/>
      </dsp:txXfrm>
    </dsp:sp>
    <dsp:sp modelId="{6C63A7DF-6B99-4A66-A98A-68197B22E243}">
      <dsp:nvSpPr>
        <dsp:cNvPr id="0" name=""/>
        <dsp:cNvSpPr/>
      </dsp:nvSpPr>
      <dsp:spPr>
        <a:xfrm>
          <a:off x="3156" y="1623912"/>
          <a:ext cx="664588" cy="493503"/>
        </a:xfrm>
        <a:prstGeom prst="roundRect">
          <a:avLst>
            <a:gd name="adj" fmla="val 10000"/>
          </a:avLst>
        </a:prstGeom>
        <a:solidFill>
          <a:schemeClr val="lt1"/>
        </a:solidFill>
        <a:ln w="25400" cap="flat" cmpd="sng" algn="ctr">
          <a:solidFill>
            <a:schemeClr val="accent4"/>
          </a:solidFill>
          <a:prstDash val="solid"/>
        </a:ln>
        <a:effectLst/>
      </dsp:spPr>
      <dsp:style>
        <a:lnRef idx="2">
          <a:schemeClr val="accent4"/>
        </a:lnRef>
        <a:fillRef idx="1">
          <a:schemeClr val="lt1"/>
        </a:fillRef>
        <a:effectRef idx="0">
          <a:schemeClr val="accent4"/>
        </a:effectRef>
        <a:fontRef idx="minor">
          <a:schemeClr val="dk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2</a:t>
          </a:r>
        </a:p>
      </dsp:txBody>
      <dsp:txXfrm>
        <a:off x="17610" y="1638366"/>
        <a:ext cx="635680" cy="464595"/>
      </dsp:txXfrm>
    </dsp:sp>
    <dsp:sp modelId="{F789372B-0134-4E26-8CC0-1565D9CA03E7}">
      <dsp:nvSpPr>
        <dsp:cNvPr id="0" name=""/>
        <dsp:cNvSpPr/>
      </dsp:nvSpPr>
      <dsp:spPr>
        <a:xfrm>
          <a:off x="3156" y="1083110"/>
          <a:ext cx="664588" cy="493503"/>
        </a:xfrm>
        <a:prstGeom prst="roundRect">
          <a:avLst>
            <a:gd name="adj" fmla="val 10000"/>
          </a:avLst>
        </a:prstGeom>
        <a:solidFill>
          <a:schemeClr val="lt1"/>
        </a:solidFill>
        <a:ln w="25400" cap="flat" cmpd="sng" algn="ctr">
          <a:solidFill>
            <a:schemeClr val="accent4"/>
          </a:solidFill>
          <a:prstDash val="solid"/>
        </a:ln>
        <a:effectLst/>
      </dsp:spPr>
      <dsp:style>
        <a:lnRef idx="2">
          <a:schemeClr val="accent4"/>
        </a:lnRef>
        <a:fillRef idx="1">
          <a:schemeClr val="lt1"/>
        </a:fillRef>
        <a:effectRef idx="0">
          <a:schemeClr val="accent4"/>
        </a:effectRef>
        <a:fontRef idx="minor">
          <a:schemeClr val="dk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3</a:t>
          </a:r>
        </a:p>
      </dsp:txBody>
      <dsp:txXfrm>
        <a:off x="17610" y="1097564"/>
        <a:ext cx="635680" cy="464595"/>
      </dsp:txXfrm>
    </dsp:sp>
    <dsp:sp modelId="{16BC963F-B887-405E-8B55-786A3AFD3BCE}">
      <dsp:nvSpPr>
        <dsp:cNvPr id="0" name=""/>
        <dsp:cNvSpPr/>
      </dsp:nvSpPr>
      <dsp:spPr>
        <a:xfrm>
          <a:off x="3156" y="542307"/>
          <a:ext cx="664588" cy="493503"/>
        </a:xfrm>
        <a:prstGeom prst="roundRect">
          <a:avLst>
            <a:gd name="adj" fmla="val 10000"/>
          </a:avLst>
        </a:prstGeom>
        <a:solidFill>
          <a:schemeClr val="lt1"/>
        </a:solidFill>
        <a:ln w="25400" cap="flat" cmpd="sng" algn="ctr">
          <a:solidFill>
            <a:schemeClr val="accent4"/>
          </a:solidFill>
          <a:prstDash val="solid"/>
        </a:ln>
        <a:effectLst/>
      </dsp:spPr>
      <dsp:style>
        <a:lnRef idx="2">
          <a:schemeClr val="accent4"/>
        </a:lnRef>
        <a:fillRef idx="1">
          <a:schemeClr val="lt1"/>
        </a:fillRef>
        <a:effectRef idx="0">
          <a:schemeClr val="accent4"/>
        </a:effectRef>
        <a:fontRef idx="minor">
          <a:schemeClr val="dk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4</a:t>
          </a:r>
        </a:p>
      </dsp:txBody>
      <dsp:txXfrm>
        <a:off x="17610" y="556761"/>
        <a:ext cx="635680" cy="464595"/>
      </dsp:txXfrm>
    </dsp:sp>
    <dsp:sp modelId="{03788B48-D714-4F18-A9CA-806B481AE840}">
      <dsp:nvSpPr>
        <dsp:cNvPr id="0" name=""/>
        <dsp:cNvSpPr/>
      </dsp:nvSpPr>
      <dsp:spPr>
        <a:xfrm>
          <a:off x="3156" y="1505"/>
          <a:ext cx="664588" cy="493503"/>
        </a:xfrm>
        <a:prstGeom prst="roundRect">
          <a:avLst>
            <a:gd name="adj" fmla="val 10000"/>
          </a:avLst>
        </a:prstGeom>
        <a:solidFill>
          <a:schemeClr val="lt1"/>
        </a:solidFill>
        <a:ln w="25400" cap="flat" cmpd="sng" algn="ctr">
          <a:solidFill>
            <a:schemeClr val="accent4"/>
          </a:solidFill>
          <a:prstDash val="solid"/>
        </a:ln>
        <a:effectLst/>
      </dsp:spPr>
      <dsp:style>
        <a:lnRef idx="2">
          <a:schemeClr val="accent4"/>
        </a:lnRef>
        <a:fillRef idx="1">
          <a:schemeClr val="lt1"/>
        </a:fillRef>
        <a:effectRef idx="0">
          <a:schemeClr val="accent4"/>
        </a:effectRef>
        <a:fontRef idx="minor">
          <a:schemeClr val="dk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5</a:t>
          </a:r>
        </a:p>
      </dsp:txBody>
      <dsp:txXfrm>
        <a:off x="17610" y="15959"/>
        <a:ext cx="635680" cy="464595"/>
      </dsp:txXfrm>
    </dsp:sp>
    <dsp:sp modelId="{EDE97538-6BBA-46A0-9163-936C5B15E4B2}">
      <dsp:nvSpPr>
        <dsp:cNvPr id="0" name=""/>
        <dsp:cNvSpPr/>
      </dsp:nvSpPr>
      <dsp:spPr>
        <a:xfrm>
          <a:off x="779395" y="2164715"/>
          <a:ext cx="664588" cy="493503"/>
        </a:xfrm>
        <a:prstGeom prst="roundRect">
          <a:avLst>
            <a:gd name="adj" fmla="val 10000"/>
          </a:avLst>
        </a:prstGeom>
        <a:solidFill>
          <a:srgbClr val="00B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1</a:t>
          </a:r>
        </a:p>
      </dsp:txBody>
      <dsp:txXfrm>
        <a:off x="793849" y="2179169"/>
        <a:ext cx="635680" cy="464595"/>
      </dsp:txXfrm>
    </dsp:sp>
    <dsp:sp modelId="{A410732A-0A83-424A-8453-904940B0DAD8}">
      <dsp:nvSpPr>
        <dsp:cNvPr id="0" name=""/>
        <dsp:cNvSpPr/>
      </dsp:nvSpPr>
      <dsp:spPr>
        <a:xfrm>
          <a:off x="779395" y="1623912"/>
          <a:ext cx="664588" cy="493503"/>
        </a:xfrm>
        <a:prstGeom prst="roundRect">
          <a:avLst>
            <a:gd name="adj" fmla="val 10000"/>
          </a:avLst>
        </a:prstGeom>
        <a:solidFill>
          <a:srgbClr val="00B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2</a:t>
          </a:r>
        </a:p>
      </dsp:txBody>
      <dsp:txXfrm>
        <a:off x="793849" y="1638366"/>
        <a:ext cx="635680" cy="464595"/>
      </dsp:txXfrm>
    </dsp:sp>
    <dsp:sp modelId="{F91423B1-2B96-4CC9-85B8-76C27602ED4D}">
      <dsp:nvSpPr>
        <dsp:cNvPr id="0" name=""/>
        <dsp:cNvSpPr/>
      </dsp:nvSpPr>
      <dsp:spPr>
        <a:xfrm>
          <a:off x="779395" y="1083110"/>
          <a:ext cx="664588" cy="493503"/>
        </a:xfrm>
        <a:prstGeom prst="roundRect">
          <a:avLst>
            <a:gd name="adj" fmla="val 10000"/>
          </a:avLst>
        </a:prstGeom>
        <a:solidFill>
          <a:srgbClr val="00B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3</a:t>
          </a:r>
        </a:p>
      </dsp:txBody>
      <dsp:txXfrm>
        <a:off x="793849" y="1097564"/>
        <a:ext cx="635680" cy="464595"/>
      </dsp:txXfrm>
    </dsp:sp>
    <dsp:sp modelId="{2C836FD5-D5E9-4BF9-961B-38812BBE7AFB}">
      <dsp:nvSpPr>
        <dsp:cNvPr id="0" name=""/>
        <dsp:cNvSpPr/>
      </dsp:nvSpPr>
      <dsp:spPr>
        <a:xfrm>
          <a:off x="779395" y="542307"/>
          <a:ext cx="664588" cy="493503"/>
        </a:xfrm>
        <a:prstGeom prst="roundRect">
          <a:avLst>
            <a:gd name="adj" fmla="val 10000"/>
          </a:avLst>
        </a:prstGeom>
        <a:solidFill>
          <a:srgbClr val="00B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4</a:t>
          </a:r>
        </a:p>
      </dsp:txBody>
      <dsp:txXfrm>
        <a:off x="793849" y="556761"/>
        <a:ext cx="635680" cy="464595"/>
      </dsp:txXfrm>
    </dsp:sp>
    <dsp:sp modelId="{A2AE219C-C69A-49B9-86B0-3FA3F73E60EF}">
      <dsp:nvSpPr>
        <dsp:cNvPr id="0" name=""/>
        <dsp:cNvSpPr/>
      </dsp:nvSpPr>
      <dsp:spPr>
        <a:xfrm>
          <a:off x="779395" y="1505"/>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5</a:t>
          </a:r>
        </a:p>
      </dsp:txBody>
      <dsp:txXfrm>
        <a:off x="793849" y="15959"/>
        <a:ext cx="635680" cy="464595"/>
      </dsp:txXfrm>
    </dsp:sp>
    <dsp:sp modelId="{89BAAA64-711E-4B25-B7D2-0DE72B1B4CEF}">
      <dsp:nvSpPr>
        <dsp:cNvPr id="0" name=""/>
        <dsp:cNvSpPr/>
      </dsp:nvSpPr>
      <dsp:spPr>
        <a:xfrm>
          <a:off x="1555634" y="2164715"/>
          <a:ext cx="664588" cy="493503"/>
        </a:xfrm>
        <a:prstGeom prst="roundRect">
          <a:avLst>
            <a:gd name="adj" fmla="val 10000"/>
          </a:avLst>
        </a:prstGeom>
        <a:solidFill>
          <a:srgbClr val="00B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2</a:t>
          </a:r>
        </a:p>
      </dsp:txBody>
      <dsp:txXfrm>
        <a:off x="1570088" y="2179169"/>
        <a:ext cx="635680" cy="464595"/>
      </dsp:txXfrm>
    </dsp:sp>
    <dsp:sp modelId="{FB8F0C4A-6B4F-4A0B-914D-DEEAD5EEDB28}">
      <dsp:nvSpPr>
        <dsp:cNvPr id="0" name=""/>
        <dsp:cNvSpPr/>
      </dsp:nvSpPr>
      <dsp:spPr>
        <a:xfrm>
          <a:off x="1555634" y="1623912"/>
          <a:ext cx="664588" cy="493503"/>
        </a:xfrm>
        <a:prstGeom prst="roundRect">
          <a:avLst>
            <a:gd name="adj" fmla="val 10000"/>
          </a:avLst>
        </a:prstGeom>
        <a:solidFill>
          <a:srgbClr val="00B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4</a:t>
          </a:r>
        </a:p>
      </dsp:txBody>
      <dsp:txXfrm>
        <a:off x="1570088" y="1638366"/>
        <a:ext cx="635680" cy="464595"/>
      </dsp:txXfrm>
    </dsp:sp>
    <dsp:sp modelId="{D9250711-C0BE-4938-9D61-498B470ED085}">
      <dsp:nvSpPr>
        <dsp:cNvPr id="0" name=""/>
        <dsp:cNvSpPr/>
      </dsp:nvSpPr>
      <dsp:spPr>
        <a:xfrm>
          <a:off x="1555634" y="1083110"/>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6</a:t>
          </a:r>
        </a:p>
      </dsp:txBody>
      <dsp:txXfrm>
        <a:off x="1570088" y="1097564"/>
        <a:ext cx="635680" cy="464595"/>
      </dsp:txXfrm>
    </dsp:sp>
    <dsp:sp modelId="{46AFCFE7-6CF4-4667-9221-B16EB0D83764}">
      <dsp:nvSpPr>
        <dsp:cNvPr id="0" name=""/>
        <dsp:cNvSpPr/>
      </dsp:nvSpPr>
      <dsp:spPr>
        <a:xfrm>
          <a:off x="1555634" y="542307"/>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8</a:t>
          </a:r>
        </a:p>
      </dsp:txBody>
      <dsp:txXfrm>
        <a:off x="1570088" y="556761"/>
        <a:ext cx="635680" cy="464595"/>
      </dsp:txXfrm>
    </dsp:sp>
    <dsp:sp modelId="{FC856227-F7F1-4886-84D4-571B640BD6C9}">
      <dsp:nvSpPr>
        <dsp:cNvPr id="0" name=""/>
        <dsp:cNvSpPr/>
      </dsp:nvSpPr>
      <dsp:spPr>
        <a:xfrm>
          <a:off x="1555634" y="1505"/>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10</a:t>
          </a:r>
        </a:p>
      </dsp:txBody>
      <dsp:txXfrm>
        <a:off x="1570088" y="15959"/>
        <a:ext cx="635680" cy="464595"/>
      </dsp:txXfrm>
    </dsp:sp>
    <dsp:sp modelId="{B8BA0A15-D711-468F-B88E-F5D83BB31B6B}">
      <dsp:nvSpPr>
        <dsp:cNvPr id="0" name=""/>
        <dsp:cNvSpPr/>
      </dsp:nvSpPr>
      <dsp:spPr>
        <a:xfrm>
          <a:off x="2331873" y="2164715"/>
          <a:ext cx="664588" cy="493503"/>
        </a:xfrm>
        <a:prstGeom prst="roundRect">
          <a:avLst>
            <a:gd name="adj" fmla="val 10000"/>
          </a:avLst>
        </a:prstGeom>
        <a:solidFill>
          <a:srgbClr val="00B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3</a:t>
          </a:r>
        </a:p>
      </dsp:txBody>
      <dsp:txXfrm>
        <a:off x="2346327" y="2179169"/>
        <a:ext cx="635680" cy="464595"/>
      </dsp:txXfrm>
    </dsp:sp>
    <dsp:sp modelId="{02499745-E9A0-4125-A49E-24B567EDF15F}">
      <dsp:nvSpPr>
        <dsp:cNvPr id="0" name=""/>
        <dsp:cNvSpPr/>
      </dsp:nvSpPr>
      <dsp:spPr>
        <a:xfrm>
          <a:off x="2331873" y="1623912"/>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6</a:t>
          </a:r>
        </a:p>
      </dsp:txBody>
      <dsp:txXfrm>
        <a:off x="2346327" y="1638366"/>
        <a:ext cx="635680" cy="464595"/>
      </dsp:txXfrm>
    </dsp:sp>
    <dsp:sp modelId="{CEC37B86-780B-4178-804F-D8548B15C3C7}">
      <dsp:nvSpPr>
        <dsp:cNvPr id="0" name=""/>
        <dsp:cNvSpPr/>
      </dsp:nvSpPr>
      <dsp:spPr>
        <a:xfrm>
          <a:off x="2331873" y="1083110"/>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9</a:t>
          </a:r>
        </a:p>
      </dsp:txBody>
      <dsp:txXfrm>
        <a:off x="2346327" y="1097564"/>
        <a:ext cx="635680" cy="464595"/>
      </dsp:txXfrm>
    </dsp:sp>
    <dsp:sp modelId="{17F0DDB8-016D-45EA-BF76-01854DA1DD04}">
      <dsp:nvSpPr>
        <dsp:cNvPr id="0" name=""/>
        <dsp:cNvSpPr/>
      </dsp:nvSpPr>
      <dsp:spPr>
        <a:xfrm>
          <a:off x="2331873" y="542307"/>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12</a:t>
          </a:r>
        </a:p>
      </dsp:txBody>
      <dsp:txXfrm>
        <a:off x="2346327" y="556761"/>
        <a:ext cx="635680" cy="464595"/>
      </dsp:txXfrm>
    </dsp:sp>
    <dsp:sp modelId="{416CD270-035C-4C5F-A7ED-2D5499CDF82C}">
      <dsp:nvSpPr>
        <dsp:cNvPr id="0" name=""/>
        <dsp:cNvSpPr/>
      </dsp:nvSpPr>
      <dsp:spPr>
        <a:xfrm>
          <a:off x="2331873" y="1505"/>
          <a:ext cx="664588" cy="493503"/>
        </a:xfrm>
        <a:prstGeom prst="roundRect">
          <a:avLst>
            <a:gd name="adj" fmla="val 10000"/>
          </a:avLst>
        </a:prstGeom>
        <a:solidFill>
          <a:srgbClr val="FF00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15</a:t>
          </a:r>
        </a:p>
      </dsp:txBody>
      <dsp:txXfrm>
        <a:off x="2346327" y="15959"/>
        <a:ext cx="635680" cy="464595"/>
      </dsp:txXfrm>
    </dsp:sp>
    <dsp:sp modelId="{FF81D894-2EF3-480A-81F8-FFC97667EE8C}">
      <dsp:nvSpPr>
        <dsp:cNvPr id="0" name=""/>
        <dsp:cNvSpPr/>
      </dsp:nvSpPr>
      <dsp:spPr>
        <a:xfrm>
          <a:off x="3108112" y="2164715"/>
          <a:ext cx="664588" cy="493503"/>
        </a:xfrm>
        <a:prstGeom prst="roundRect">
          <a:avLst>
            <a:gd name="adj" fmla="val 10000"/>
          </a:avLst>
        </a:prstGeom>
        <a:solidFill>
          <a:srgbClr val="00B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4</a:t>
          </a:r>
        </a:p>
      </dsp:txBody>
      <dsp:txXfrm>
        <a:off x="3122566" y="2179169"/>
        <a:ext cx="635680" cy="464595"/>
      </dsp:txXfrm>
    </dsp:sp>
    <dsp:sp modelId="{A6768DFD-1294-4A0E-9CAB-69A2DA838563}">
      <dsp:nvSpPr>
        <dsp:cNvPr id="0" name=""/>
        <dsp:cNvSpPr/>
      </dsp:nvSpPr>
      <dsp:spPr>
        <a:xfrm>
          <a:off x="3108112" y="1623912"/>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8</a:t>
          </a:r>
        </a:p>
      </dsp:txBody>
      <dsp:txXfrm>
        <a:off x="3122566" y="1638366"/>
        <a:ext cx="635680" cy="464595"/>
      </dsp:txXfrm>
    </dsp:sp>
    <dsp:sp modelId="{F017110F-12BD-4BC3-A045-2DD6B319D8A9}">
      <dsp:nvSpPr>
        <dsp:cNvPr id="0" name=""/>
        <dsp:cNvSpPr/>
      </dsp:nvSpPr>
      <dsp:spPr>
        <a:xfrm>
          <a:off x="3108112" y="1083110"/>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12</a:t>
          </a:r>
        </a:p>
      </dsp:txBody>
      <dsp:txXfrm>
        <a:off x="3122566" y="1097564"/>
        <a:ext cx="635680" cy="464595"/>
      </dsp:txXfrm>
    </dsp:sp>
    <dsp:sp modelId="{E787916B-0A55-47FC-8311-AE6E7A73FAE9}">
      <dsp:nvSpPr>
        <dsp:cNvPr id="0" name=""/>
        <dsp:cNvSpPr/>
      </dsp:nvSpPr>
      <dsp:spPr>
        <a:xfrm>
          <a:off x="3108112" y="542307"/>
          <a:ext cx="664588" cy="493503"/>
        </a:xfrm>
        <a:prstGeom prst="roundRect">
          <a:avLst>
            <a:gd name="adj" fmla="val 10000"/>
          </a:avLst>
        </a:prstGeom>
        <a:solidFill>
          <a:srgbClr val="FF00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16</a:t>
          </a:r>
        </a:p>
      </dsp:txBody>
      <dsp:txXfrm>
        <a:off x="3122566" y="556761"/>
        <a:ext cx="635680" cy="464595"/>
      </dsp:txXfrm>
    </dsp:sp>
    <dsp:sp modelId="{377458F5-8334-472F-A501-9B5EBA93E8B1}">
      <dsp:nvSpPr>
        <dsp:cNvPr id="0" name=""/>
        <dsp:cNvSpPr/>
      </dsp:nvSpPr>
      <dsp:spPr>
        <a:xfrm>
          <a:off x="3108112" y="1505"/>
          <a:ext cx="664588" cy="493503"/>
        </a:xfrm>
        <a:prstGeom prst="roundRect">
          <a:avLst>
            <a:gd name="adj" fmla="val 10000"/>
          </a:avLst>
        </a:prstGeom>
        <a:solidFill>
          <a:srgbClr val="FF00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20</a:t>
          </a:r>
        </a:p>
      </dsp:txBody>
      <dsp:txXfrm>
        <a:off x="3122566" y="15959"/>
        <a:ext cx="635680" cy="464595"/>
      </dsp:txXfrm>
    </dsp:sp>
    <dsp:sp modelId="{2F4FA79B-A64C-4DD6-BE7F-3364B168E948}">
      <dsp:nvSpPr>
        <dsp:cNvPr id="0" name=""/>
        <dsp:cNvSpPr/>
      </dsp:nvSpPr>
      <dsp:spPr>
        <a:xfrm>
          <a:off x="3884351" y="2164715"/>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5</a:t>
          </a:r>
        </a:p>
      </dsp:txBody>
      <dsp:txXfrm>
        <a:off x="3898805" y="2179169"/>
        <a:ext cx="635680" cy="464595"/>
      </dsp:txXfrm>
    </dsp:sp>
    <dsp:sp modelId="{A9EDEFF6-6516-4F03-9D92-094D6BCD9001}">
      <dsp:nvSpPr>
        <dsp:cNvPr id="0" name=""/>
        <dsp:cNvSpPr/>
      </dsp:nvSpPr>
      <dsp:spPr>
        <a:xfrm>
          <a:off x="3884351" y="1623912"/>
          <a:ext cx="664588" cy="493503"/>
        </a:xfrm>
        <a:prstGeom prst="roundRect">
          <a:avLst>
            <a:gd name="adj" fmla="val 10000"/>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10</a:t>
          </a:r>
        </a:p>
      </dsp:txBody>
      <dsp:txXfrm>
        <a:off x="3898805" y="1638366"/>
        <a:ext cx="635680" cy="464595"/>
      </dsp:txXfrm>
    </dsp:sp>
    <dsp:sp modelId="{91A576C6-E61D-4687-B0E8-4FF3D3158127}">
      <dsp:nvSpPr>
        <dsp:cNvPr id="0" name=""/>
        <dsp:cNvSpPr/>
      </dsp:nvSpPr>
      <dsp:spPr>
        <a:xfrm>
          <a:off x="3884351" y="1083110"/>
          <a:ext cx="664588" cy="493503"/>
        </a:xfrm>
        <a:prstGeom prst="roundRect">
          <a:avLst>
            <a:gd name="adj" fmla="val 10000"/>
          </a:avLst>
        </a:prstGeom>
        <a:solidFill>
          <a:srgbClr val="FF00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15</a:t>
          </a:r>
        </a:p>
      </dsp:txBody>
      <dsp:txXfrm>
        <a:off x="3898805" y="1097564"/>
        <a:ext cx="635680" cy="464595"/>
      </dsp:txXfrm>
    </dsp:sp>
    <dsp:sp modelId="{49091D38-CB0C-4AB5-95C0-0BDCA8C1C9A1}">
      <dsp:nvSpPr>
        <dsp:cNvPr id="0" name=""/>
        <dsp:cNvSpPr/>
      </dsp:nvSpPr>
      <dsp:spPr>
        <a:xfrm>
          <a:off x="3884351" y="542307"/>
          <a:ext cx="664588" cy="493503"/>
        </a:xfrm>
        <a:prstGeom prst="roundRect">
          <a:avLst>
            <a:gd name="adj" fmla="val 10000"/>
          </a:avLst>
        </a:prstGeom>
        <a:solidFill>
          <a:srgbClr val="FF00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20</a:t>
          </a:r>
        </a:p>
      </dsp:txBody>
      <dsp:txXfrm>
        <a:off x="3898805" y="556761"/>
        <a:ext cx="635680" cy="464595"/>
      </dsp:txXfrm>
    </dsp:sp>
    <dsp:sp modelId="{FA8892EB-C82F-450B-9D40-8E08B44BB4D3}">
      <dsp:nvSpPr>
        <dsp:cNvPr id="0" name=""/>
        <dsp:cNvSpPr/>
      </dsp:nvSpPr>
      <dsp:spPr>
        <a:xfrm>
          <a:off x="3884351" y="1505"/>
          <a:ext cx="664588" cy="493503"/>
        </a:xfrm>
        <a:prstGeom prst="roundRect">
          <a:avLst>
            <a:gd name="adj" fmla="val 10000"/>
          </a:avLst>
        </a:prstGeom>
        <a:solidFill>
          <a:srgbClr val="FF00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MY" sz="2100" kern="1200">
              <a:solidFill>
                <a:schemeClr val="tx1">
                  <a:lumMod val="85000"/>
                  <a:lumOff val="15000"/>
                </a:schemeClr>
              </a:solidFill>
            </a:rPr>
            <a:t>25</a:t>
          </a:r>
        </a:p>
      </dsp:txBody>
      <dsp:txXfrm>
        <a:off x="3898805" y="15959"/>
        <a:ext cx="635680" cy="46459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45598FE-1DA7-4FF6-BE25-A87741A99CEE}">
      <dsp:nvSpPr>
        <dsp:cNvPr id="0" name=""/>
        <dsp:cNvSpPr/>
      </dsp:nvSpPr>
      <dsp:spPr>
        <a:xfrm>
          <a:off x="216" y="969"/>
          <a:ext cx="7806114" cy="470533"/>
        </a:xfrm>
        <a:prstGeom prst="roundRect">
          <a:avLst/>
        </a:prstGeom>
        <a:gradFill rotWithShape="0">
          <a:gsLst>
            <a:gs pos="50500">
              <a:schemeClr val="tx2">
                <a:lumMod val="20000"/>
                <a:lumOff val="80000"/>
              </a:schemeClr>
            </a:gs>
            <a:gs pos="25000">
              <a:schemeClr val="tx2">
                <a:lumMod val="20000"/>
                <a:lumOff val="80000"/>
              </a:schemeClr>
            </a:gs>
            <a:gs pos="76000">
              <a:schemeClr val="accent1">
                <a:lumMod val="20000"/>
                <a:lumOff val="8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87630" tIns="43815" rIns="87630" bIns="43815" numCol="1" spcCol="1270" anchor="ctr" anchorCtr="0">
          <a:noAutofit/>
        </a:bodyPr>
        <a:lstStyle/>
        <a:p>
          <a:pPr lvl="0" algn="ctr" defTabSz="1022350">
            <a:lnSpc>
              <a:spcPct val="90000"/>
            </a:lnSpc>
            <a:spcBef>
              <a:spcPct val="0"/>
            </a:spcBef>
            <a:spcAft>
              <a:spcPct val="35000"/>
            </a:spcAft>
          </a:pPr>
          <a:r>
            <a:rPr lang="en-MY" sz="2300" kern="1200"/>
            <a:t>Explanation</a:t>
          </a:r>
        </a:p>
      </dsp:txBody>
      <dsp:txXfrm>
        <a:off x="23186" y="23939"/>
        <a:ext cx="7760174" cy="424593"/>
      </dsp:txXfrm>
    </dsp:sp>
    <dsp:sp modelId="{39131253-FADD-450D-AD8C-031415D2297B}">
      <dsp:nvSpPr>
        <dsp:cNvPr id="0" name=""/>
        <dsp:cNvSpPr/>
      </dsp:nvSpPr>
      <dsp:spPr>
        <a:xfrm rot="5400000">
          <a:off x="4245004" y="-2110129"/>
          <a:ext cx="796114" cy="6257924"/>
        </a:xfrm>
        <a:prstGeom prst="round2SameRect">
          <a:avLst/>
        </a:prstGeom>
        <a:solidFill>
          <a:schemeClr val="accent4">
            <a:tint val="40000"/>
            <a:alpha val="90000"/>
            <a:hueOff val="0"/>
            <a:satOff val="0"/>
            <a:lumOff val="0"/>
            <a:alphaOff val="0"/>
          </a:schemeClr>
        </a:solidFill>
        <a:ln w="9525" cap="flat" cmpd="sng" algn="ctr">
          <a:solidFill>
            <a:schemeClr val="accent4">
              <a:tint val="40000"/>
              <a:alpha val="90000"/>
              <a:hueOff val="0"/>
              <a:satOff val="0"/>
              <a:lumOff val="0"/>
              <a:alphaOff val="0"/>
            </a:schemeClr>
          </a:solidFill>
          <a:prstDash val="solid"/>
        </a:ln>
        <a:effectLst/>
      </dsp:spPr>
      <dsp:style>
        <a:lnRef idx="1">
          <a:scrgbClr r="0" g="0" b="0"/>
        </a:lnRef>
        <a:fillRef idx="1">
          <a:scrgbClr r="0" g="0" b="0"/>
        </a:fillRef>
        <a:effectRef idx="0">
          <a:scrgbClr r="0" g="0" b="0"/>
        </a:effectRef>
        <a:fontRef idx="minor"/>
      </dsp:style>
      <dsp:txBody>
        <a:bodyPr spcFirstLastPara="0" vert="horz" wrap="square" lIns="53340" tIns="26670" rIns="53340" bIns="26670" numCol="1" spcCol="1270" anchor="ctr" anchorCtr="0">
          <a:noAutofit/>
        </a:bodyPr>
        <a:lstStyle/>
        <a:p>
          <a:pPr marL="114300" lvl="1" indent="-114300" algn="l" defTabSz="622300">
            <a:lnSpc>
              <a:spcPct val="90000"/>
            </a:lnSpc>
            <a:spcBef>
              <a:spcPct val="0"/>
            </a:spcBef>
            <a:spcAft>
              <a:spcPct val="15000"/>
            </a:spcAft>
            <a:buChar char="••"/>
          </a:pPr>
          <a:r>
            <a:rPr lang="en-MY" sz="1400" kern="1200"/>
            <a:t>A HIGH risk requires immediate action to control the impact as detailed in the hierarchy of control. Actions taken must be documented on the risk assessment form including date for completion.</a:t>
          </a:r>
        </a:p>
      </dsp:txBody>
      <dsp:txXfrm rot="-5400000">
        <a:off x="1514100" y="659638"/>
        <a:ext cx="6219061" cy="718388"/>
      </dsp:txXfrm>
    </dsp:sp>
    <dsp:sp modelId="{8CAD73F5-B622-45D8-B42D-5BA1BDDE5844}">
      <dsp:nvSpPr>
        <dsp:cNvPr id="0" name=""/>
        <dsp:cNvSpPr/>
      </dsp:nvSpPr>
      <dsp:spPr>
        <a:xfrm>
          <a:off x="216" y="521260"/>
          <a:ext cx="1513883" cy="995143"/>
        </a:xfrm>
        <a:prstGeom prst="roundRect">
          <a:avLst/>
        </a:prstGeom>
        <a:gradFill rotWithShape="0">
          <a:gsLst>
            <a:gs pos="50500">
              <a:srgbClr val="C00000"/>
            </a:gs>
            <a:gs pos="25000">
              <a:srgbClr val="FF0000"/>
            </a:gs>
            <a:gs pos="76000">
              <a:srgbClr val="FF0000"/>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87630" tIns="43815" rIns="87630" bIns="43815" numCol="1" spcCol="1270" anchor="ctr" anchorCtr="0">
          <a:noAutofit/>
        </a:bodyPr>
        <a:lstStyle/>
        <a:p>
          <a:pPr lvl="0" algn="ctr" defTabSz="1022350">
            <a:lnSpc>
              <a:spcPct val="90000"/>
            </a:lnSpc>
            <a:spcBef>
              <a:spcPct val="0"/>
            </a:spcBef>
            <a:spcAft>
              <a:spcPct val="35000"/>
            </a:spcAft>
          </a:pPr>
          <a:r>
            <a:rPr lang="en-MY" sz="2300" kern="1200"/>
            <a:t>High</a:t>
          </a:r>
        </a:p>
      </dsp:txBody>
      <dsp:txXfrm>
        <a:off x="48795" y="569839"/>
        <a:ext cx="1416725" cy="897985"/>
      </dsp:txXfrm>
    </dsp:sp>
    <dsp:sp modelId="{672F6C10-43F2-4654-9410-C21518377D04}">
      <dsp:nvSpPr>
        <dsp:cNvPr id="0" name=""/>
        <dsp:cNvSpPr/>
      </dsp:nvSpPr>
      <dsp:spPr>
        <a:xfrm rot="5400000">
          <a:off x="4300490" y="-1081620"/>
          <a:ext cx="796114" cy="6290706"/>
        </a:xfrm>
        <a:prstGeom prst="round2SameRect">
          <a:avLst/>
        </a:prstGeom>
        <a:solidFill>
          <a:schemeClr val="accent4">
            <a:tint val="40000"/>
            <a:alpha val="90000"/>
            <a:hueOff val="-1972855"/>
            <a:satOff val="11079"/>
            <a:lumOff val="704"/>
            <a:alphaOff val="0"/>
          </a:schemeClr>
        </a:solidFill>
        <a:ln w="9525" cap="flat" cmpd="sng" algn="ctr">
          <a:solidFill>
            <a:schemeClr val="accent4">
              <a:tint val="40000"/>
              <a:alpha val="90000"/>
              <a:hueOff val="-1972855"/>
              <a:satOff val="11079"/>
              <a:lumOff val="704"/>
              <a:alphaOff val="0"/>
            </a:schemeClr>
          </a:solidFill>
          <a:prstDash val="solid"/>
        </a:ln>
        <a:effectLst/>
      </dsp:spPr>
      <dsp:style>
        <a:lnRef idx="1">
          <a:scrgbClr r="0" g="0" b="0"/>
        </a:lnRef>
        <a:fillRef idx="1">
          <a:scrgbClr r="0" g="0" b="0"/>
        </a:fillRef>
        <a:effectRef idx="0">
          <a:scrgbClr r="0" g="0" b="0"/>
        </a:effectRef>
        <a:fontRef idx="minor"/>
      </dsp:style>
      <dsp:txBody>
        <a:bodyPr spcFirstLastPara="0" vert="horz" wrap="square" lIns="53340" tIns="26670" rIns="53340" bIns="26670" numCol="1" spcCol="1270" anchor="ctr" anchorCtr="0">
          <a:noAutofit/>
        </a:bodyPr>
        <a:lstStyle/>
        <a:p>
          <a:pPr marL="114300" lvl="1" indent="-114300" algn="l" defTabSz="622300">
            <a:lnSpc>
              <a:spcPct val="90000"/>
            </a:lnSpc>
            <a:spcBef>
              <a:spcPct val="0"/>
            </a:spcBef>
            <a:spcAft>
              <a:spcPct val="15000"/>
            </a:spcAft>
            <a:buChar char="••"/>
          </a:pPr>
          <a:r>
            <a:rPr lang="en-MY" sz="1400" kern="1200"/>
            <a:t>A MEDIUM risk requires a planned approach to controlling the impact and applies temporary measure if required. Actions taken must be documented on the risk assessment form including date for completion</a:t>
          </a:r>
        </a:p>
      </dsp:txBody>
      <dsp:txXfrm rot="-5400000">
        <a:off x="1553195" y="1704538"/>
        <a:ext cx="6251843" cy="718388"/>
      </dsp:txXfrm>
    </dsp:sp>
    <dsp:sp modelId="{9E427210-A11E-49D2-B0D4-B6242083327C}">
      <dsp:nvSpPr>
        <dsp:cNvPr id="0" name=""/>
        <dsp:cNvSpPr/>
      </dsp:nvSpPr>
      <dsp:spPr>
        <a:xfrm>
          <a:off x="216" y="1566161"/>
          <a:ext cx="1552978" cy="995143"/>
        </a:xfrm>
        <a:prstGeom prst="roundRect">
          <a:avLst/>
        </a:prstGeom>
        <a:gradFill rotWithShape="0">
          <a:gsLst>
            <a:gs pos="0">
              <a:srgbClr val="FFFF00"/>
            </a:gs>
            <a:gs pos="53000">
              <a:srgbClr val="FFC000"/>
            </a:gs>
            <a:gs pos="100000">
              <a:srgbClr val="FFFF00"/>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87630" tIns="43815" rIns="87630" bIns="43815" numCol="1" spcCol="1270" anchor="ctr" anchorCtr="0">
          <a:noAutofit/>
        </a:bodyPr>
        <a:lstStyle/>
        <a:p>
          <a:pPr lvl="0" algn="ctr" defTabSz="1022350">
            <a:lnSpc>
              <a:spcPct val="90000"/>
            </a:lnSpc>
            <a:spcBef>
              <a:spcPct val="0"/>
            </a:spcBef>
            <a:spcAft>
              <a:spcPct val="35000"/>
            </a:spcAft>
          </a:pPr>
          <a:r>
            <a:rPr lang="en-MY" sz="2300" kern="1200"/>
            <a:t>Medium</a:t>
          </a:r>
        </a:p>
      </dsp:txBody>
      <dsp:txXfrm>
        <a:off x="48795" y="1614740"/>
        <a:ext cx="1455820" cy="897985"/>
      </dsp:txXfrm>
    </dsp:sp>
    <dsp:sp modelId="{879B7856-AF81-4A8D-B65D-B66715A85F05}">
      <dsp:nvSpPr>
        <dsp:cNvPr id="0" name=""/>
        <dsp:cNvSpPr/>
      </dsp:nvSpPr>
      <dsp:spPr>
        <a:xfrm rot="5400000">
          <a:off x="4281573" y="-448"/>
          <a:ext cx="796114" cy="6218164"/>
        </a:xfrm>
        <a:prstGeom prst="round2SameRect">
          <a:avLst/>
        </a:prstGeom>
        <a:solidFill>
          <a:schemeClr val="accent4">
            <a:tint val="40000"/>
            <a:alpha val="90000"/>
            <a:hueOff val="-3945710"/>
            <a:satOff val="22157"/>
            <a:lumOff val="1408"/>
            <a:alphaOff val="0"/>
          </a:schemeClr>
        </a:solidFill>
        <a:ln w="9525" cap="flat" cmpd="sng" algn="ctr">
          <a:solidFill>
            <a:schemeClr val="accent4">
              <a:tint val="40000"/>
              <a:alpha val="90000"/>
              <a:hueOff val="-3945710"/>
              <a:satOff val="22157"/>
              <a:lumOff val="1408"/>
              <a:alphaOff val="0"/>
            </a:schemeClr>
          </a:solidFill>
          <a:prstDash val="solid"/>
        </a:ln>
        <a:effectLst/>
      </dsp:spPr>
      <dsp:style>
        <a:lnRef idx="1">
          <a:scrgbClr r="0" g="0" b="0"/>
        </a:lnRef>
        <a:fillRef idx="1">
          <a:scrgbClr r="0" g="0" b="0"/>
        </a:fillRef>
        <a:effectRef idx="0">
          <a:scrgbClr r="0" g="0" b="0"/>
        </a:effectRef>
        <a:fontRef idx="minor"/>
      </dsp:style>
      <dsp:txBody>
        <a:bodyPr spcFirstLastPara="0" vert="horz" wrap="square" lIns="49530" tIns="24765" rIns="49530" bIns="24765" numCol="1" spcCol="1270" anchor="ctr" anchorCtr="0">
          <a:noAutofit/>
        </a:bodyPr>
        <a:lstStyle/>
        <a:p>
          <a:pPr marL="114300" lvl="1" indent="-114300" algn="l" defTabSz="577850">
            <a:lnSpc>
              <a:spcPct val="90000"/>
            </a:lnSpc>
            <a:spcBef>
              <a:spcPct val="0"/>
            </a:spcBef>
            <a:spcAft>
              <a:spcPct val="15000"/>
            </a:spcAft>
            <a:buChar char="••"/>
          </a:pPr>
          <a:r>
            <a:rPr lang="en-MY" sz="1300" kern="1200"/>
            <a:t>A risk identified as LOW may be considered as acceptable and further reduction may not be necessary. However, if the impact can be resolved quickly and efficiently, control measures should be implemented and recorded.</a:t>
          </a:r>
        </a:p>
      </dsp:txBody>
      <dsp:txXfrm rot="-5400000">
        <a:off x="1570549" y="2749440"/>
        <a:ext cx="6179301" cy="718388"/>
      </dsp:txXfrm>
    </dsp:sp>
    <dsp:sp modelId="{BFD9C6ED-C541-4B75-96AD-57EBBFC882D3}">
      <dsp:nvSpPr>
        <dsp:cNvPr id="0" name=""/>
        <dsp:cNvSpPr/>
      </dsp:nvSpPr>
      <dsp:spPr>
        <a:xfrm>
          <a:off x="216" y="2611061"/>
          <a:ext cx="1570332" cy="995143"/>
        </a:xfrm>
        <a:prstGeom prst="roundRect">
          <a:avLst/>
        </a:prstGeom>
        <a:gradFill rotWithShape="0">
          <a:gsLst>
            <a:gs pos="26000">
              <a:srgbClr val="00B050"/>
            </a:gs>
            <a:gs pos="54000">
              <a:srgbClr val="92D050"/>
            </a:gs>
            <a:gs pos="84000">
              <a:srgbClr val="00B050"/>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87630" tIns="43815" rIns="87630" bIns="43815" numCol="1" spcCol="1270" anchor="ctr" anchorCtr="0">
          <a:noAutofit/>
        </a:bodyPr>
        <a:lstStyle/>
        <a:p>
          <a:pPr lvl="0" algn="ctr" defTabSz="1022350">
            <a:lnSpc>
              <a:spcPct val="90000"/>
            </a:lnSpc>
            <a:spcBef>
              <a:spcPct val="0"/>
            </a:spcBef>
            <a:spcAft>
              <a:spcPct val="35000"/>
            </a:spcAft>
          </a:pPr>
          <a:r>
            <a:rPr lang="en-MY" sz="2300" kern="1200"/>
            <a:t>Low</a:t>
          </a:r>
        </a:p>
      </dsp:txBody>
      <dsp:txXfrm>
        <a:off x="48795" y="2659640"/>
        <a:ext cx="1473174" cy="897985"/>
      </dsp:txXfrm>
    </dsp:sp>
  </dsp:spTree>
</dsp:drawing>
</file>

<file path=xl/diagrams/layout1.xml><?xml version="1.0" encoding="utf-8"?>
<dgm:layoutDef xmlns:dgm="http://schemas.openxmlformats.org/drawingml/2006/diagram" xmlns:a="http://schemas.openxmlformats.org/drawingml/2006/main" uniqueId="urn:microsoft.com/office/officeart/2005/8/layout/architecture">
  <dgm:title val="Architecture Layout"/>
  <dgm:desc val="Use to show hierarchical relationships that build from the bottom up. This layout works well for showing architectural components or objects that build on other objects."/>
  <dgm:catLst>
    <dgm:cat type="hierarchy" pri="4500"/>
    <dgm:cat type="list" pri="24500"/>
    <dgm:cat type="relationship" pri="10500"/>
    <dgm:cat type="officeonline" pri="7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b"/>
        </dgm:alg>
      </dgm:if>
      <dgm:else name="Name3">
        <dgm:alg type="lin">
          <dgm:param type="linDir" val="fromR"/>
          <dgm:param type="nodeVertAlign" val="b"/>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B"/>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b"/>
              </dgm:alg>
            </dgm:if>
            <dgm:else name="Name10">
              <dgm:alg type="lin">
                <dgm:param type="linDir" val="fromR"/>
                <dgm:param type="nodeVertAlign" val="b"/>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B"/>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b"/>
                    </dgm:alg>
                  </dgm:if>
                  <dgm:else name="Name17">
                    <dgm:alg type="lin">
                      <dgm:param type="linDir" val="fromR"/>
                      <dgm:param type="nodeVertAlign" val="b"/>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B"/>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b"/>
                          </dgm:alg>
                        </dgm:if>
                        <dgm:else name="Name24">
                          <dgm:alg type="lin">
                            <dgm:param type="linDir" val="fromR"/>
                            <dgm:param type="nodeVertAlign" val="b"/>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B"/>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b"/>
                                </dgm:alg>
                              </dgm:if>
                              <dgm:else name="Name30">
                                <dgm:alg type="lin">
                                  <dgm:param type="linDir" val="fromR"/>
                                  <dgm:param type="nodeVertAlign" val="b"/>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2.png"/><Relationship Id="rId18" Type="http://schemas.openxmlformats.org/officeDocument/2006/relationships/image" Target="../media/image15.gif"/><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1.png"/><Relationship Id="rId17" Type="http://schemas.openxmlformats.org/officeDocument/2006/relationships/hyperlink" Target="#'MAIN MENU'!A1"/><Relationship Id="rId2" Type="http://schemas.openxmlformats.org/officeDocument/2006/relationships/image" Target="../media/image2.png"/><Relationship Id="rId16" Type="http://schemas.openxmlformats.org/officeDocument/2006/relationships/image" Target="../media/image14.gif"/><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0.png"/><Relationship Id="rId5" Type="http://schemas.openxmlformats.org/officeDocument/2006/relationships/image" Target="../media/image5.png"/><Relationship Id="rId15" Type="http://schemas.openxmlformats.org/officeDocument/2006/relationships/hyperlink" Target="http://osh-isis.com/admin/download/hirarcmanual.pdf" TargetMode="External"/><Relationship Id="rId10" Type="http://schemas.openxmlformats.org/officeDocument/2006/relationships/hyperlink" Target="#JOBLIST!A1"/><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3.png"/></Relationships>
</file>

<file path=xl/drawings/_rels/drawing2.xml.rels><?xml version="1.0" encoding="UTF-8" standalone="yes"?>
<Relationships xmlns="http://schemas.openxmlformats.org/package/2006/relationships"><Relationship Id="rId3" Type="http://schemas.openxmlformats.org/officeDocument/2006/relationships/hyperlink" Target="#EAIA!A1"/><Relationship Id="rId2" Type="http://schemas.openxmlformats.org/officeDocument/2006/relationships/hyperlink" Target="#'RISK REG LIST'!A1"/><Relationship Id="rId1" Type="http://schemas.openxmlformats.org/officeDocument/2006/relationships/hyperlink" Target="#matrix!A1"/><Relationship Id="rId4" Type="http://schemas.openxmlformats.org/officeDocument/2006/relationships/hyperlink" Target="#JOBLIST!A1"/></Relationships>
</file>

<file path=xl/drawings/_rels/drawing3.xml.rels><?xml version="1.0" encoding="UTF-8" standalone="yes"?>
<Relationships xmlns="http://schemas.openxmlformats.org/package/2006/relationships"><Relationship Id="rId13" Type="http://schemas.openxmlformats.org/officeDocument/2006/relationships/hyperlink" Target="#Activity_3_Top"/><Relationship Id="rId18" Type="http://schemas.openxmlformats.org/officeDocument/2006/relationships/image" Target="../media/image20.png"/><Relationship Id="rId26" Type="http://schemas.openxmlformats.org/officeDocument/2006/relationships/image" Target="../media/image24.png"/><Relationship Id="rId39" Type="http://schemas.openxmlformats.org/officeDocument/2006/relationships/hyperlink" Target="#Activity_16_Top"/><Relationship Id="rId21" Type="http://schemas.openxmlformats.org/officeDocument/2006/relationships/hyperlink" Target="#Activity_7_Top"/><Relationship Id="rId34" Type="http://schemas.openxmlformats.org/officeDocument/2006/relationships/image" Target="../media/image28.png"/><Relationship Id="rId42" Type="http://schemas.openxmlformats.org/officeDocument/2006/relationships/image" Target="../media/image32.png"/><Relationship Id="rId47" Type="http://schemas.openxmlformats.org/officeDocument/2006/relationships/hyperlink" Target="#Activity_10"/><Relationship Id="rId50" Type="http://schemas.openxmlformats.org/officeDocument/2006/relationships/hyperlink" Target="#Activity_13"/><Relationship Id="rId55" Type="http://schemas.openxmlformats.org/officeDocument/2006/relationships/hyperlink" Target="#Activity_18"/><Relationship Id="rId63" Type="http://schemas.openxmlformats.org/officeDocument/2006/relationships/image" Target="../media/image41.png"/><Relationship Id="rId68" Type="http://schemas.openxmlformats.org/officeDocument/2006/relationships/image" Target="../media/image15.gif"/><Relationship Id="rId76" Type="http://schemas.openxmlformats.org/officeDocument/2006/relationships/hyperlink" Target="#Impact7"/><Relationship Id="rId84" Type="http://schemas.openxmlformats.org/officeDocument/2006/relationships/hyperlink" Target="#daman8"/><Relationship Id="rId89" Type="http://schemas.openxmlformats.org/officeDocument/2006/relationships/image" Target="../media/image45.emf"/><Relationship Id="rId7" Type="http://schemas.openxmlformats.org/officeDocument/2006/relationships/hyperlink" Target="#'data joblist'!A74"/><Relationship Id="rId71" Type="http://schemas.openxmlformats.org/officeDocument/2006/relationships/hyperlink" Target="#Impact2"/><Relationship Id="rId2" Type="http://schemas.openxmlformats.org/officeDocument/2006/relationships/image" Target="../media/image16.png"/><Relationship Id="rId16" Type="http://schemas.openxmlformats.org/officeDocument/2006/relationships/image" Target="../media/image19.png"/><Relationship Id="rId29" Type="http://schemas.openxmlformats.org/officeDocument/2006/relationships/hyperlink" Target="#Activity_11_Top"/><Relationship Id="rId11" Type="http://schemas.openxmlformats.org/officeDocument/2006/relationships/hyperlink" Target="#daman2"/><Relationship Id="rId24" Type="http://schemas.openxmlformats.org/officeDocument/2006/relationships/image" Target="../media/image23.png"/><Relationship Id="rId32" Type="http://schemas.openxmlformats.org/officeDocument/2006/relationships/image" Target="../media/image27.png"/><Relationship Id="rId37" Type="http://schemas.openxmlformats.org/officeDocument/2006/relationships/hyperlink" Target="#Activity_15_Top"/><Relationship Id="rId40" Type="http://schemas.openxmlformats.org/officeDocument/2006/relationships/image" Target="../media/image31.png"/><Relationship Id="rId45" Type="http://schemas.openxmlformats.org/officeDocument/2006/relationships/hyperlink" Target="#Activity_8"/><Relationship Id="rId53" Type="http://schemas.openxmlformats.org/officeDocument/2006/relationships/hyperlink" Target="#Activity_16"/><Relationship Id="rId58" Type="http://schemas.openxmlformats.org/officeDocument/2006/relationships/image" Target="../media/image36.png"/><Relationship Id="rId66" Type="http://schemas.openxmlformats.org/officeDocument/2006/relationships/image" Target="../media/image42.png"/><Relationship Id="rId74" Type="http://schemas.openxmlformats.org/officeDocument/2006/relationships/hyperlink" Target="#Impact5"/><Relationship Id="rId79" Type="http://schemas.openxmlformats.org/officeDocument/2006/relationships/hyperlink" Target="#daman3"/><Relationship Id="rId87" Type="http://schemas.openxmlformats.org/officeDocument/2006/relationships/hyperlink" Target="#daman1"/><Relationship Id="rId5" Type="http://schemas.openxmlformats.org/officeDocument/2006/relationships/hyperlink" Target="#'data joblist'!A46"/><Relationship Id="rId61" Type="http://schemas.openxmlformats.org/officeDocument/2006/relationships/image" Target="../media/image39.png"/><Relationship Id="rId82" Type="http://schemas.openxmlformats.org/officeDocument/2006/relationships/hyperlink" Target="#daman6"/><Relationship Id="rId19" Type="http://schemas.openxmlformats.org/officeDocument/2006/relationships/hyperlink" Target="#Activity_6_Top"/><Relationship Id="rId4" Type="http://schemas.openxmlformats.org/officeDocument/2006/relationships/hyperlink" Target="#'data joblist'!A32"/><Relationship Id="rId9" Type="http://schemas.openxmlformats.org/officeDocument/2006/relationships/hyperlink" Target="#'data joblist'!A102"/><Relationship Id="rId14" Type="http://schemas.openxmlformats.org/officeDocument/2006/relationships/image" Target="../media/image18.png"/><Relationship Id="rId22" Type="http://schemas.openxmlformats.org/officeDocument/2006/relationships/image" Target="../media/image22.png"/><Relationship Id="rId27" Type="http://schemas.openxmlformats.org/officeDocument/2006/relationships/hyperlink" Target="#Activity_10_Top"/><Relationship Id="rId30" Type="http://schemas.openxmlformats.org/officeDocument/2006/relationships/image" Target="../media/image26.png"/><Relationship Id="rId35" Type="http://schemas.openxmlformats.org/officeDocument/2006/relationships/hyperlink" Target="#Activity_14_Top"/><Relationship Id="rId43" Type="http://schemas.openxmlformats.org/officeDocument/2006/relationships/hyperlink" Target="#Activity_18_Top"/><Relationship Id="rId48" Type="http://schemas.openxmlformats.org/officeDocument/2006/relationships/hyperlink" Target="#Activity_11"/><Relationship Id="rId56" Type="http://schemas.openxmlformats.org/officeDocument/2006/relationships/image" Target="../media/image34.png"/><Relationship Id="rId64" Type="http://schemas.openxmlformats.org/officeDocument/2006/relationships/hyperlink" Target="#Activity_2_Top"/><Relationship Id="rId69" Type="http://schemas.openxmlformats.org/officeDocument/2006/relationships/hyperlink" Target="#Impact1"/><Relationship Id="rId77" Type="http://schemas.openxmlformats.org/officeDocument/2006/relationships/hyperlink" Target="#Impact8"/><Relationship Id="rId8" Type="http://schemas.openxmlformats.org/officeDocument/2006/relationships/hyperlink" Target="#'data joblist'!A88"/><Relationship Id="rId51" Type="http://schemas.openxmlformats.org/officeDocument/2006/relationships/hyperlink" Target="#Activity_14"/><Relationship Id="rId72" Type="http://schemas.openxmlformats.org/officeDocument/2006/relationships/hyperlink" Target="#Impact3"/><Relationship Id="rId80" Type="http://schemas.openxmlformats.org/officeDocument/2006/relationships/hyperlink" Target="#daman4"/><Relationship Id="rId85" Type="http://schemas.openxmlformats.org/officeDocument/2006/relationships/hyperlink" Target="#daman9"/><Relationship Id="rId3" Type="http://schemas.openxmlformats.org/officeDocument/2006/relationships/hyperlink" Target="#'data joblist'!A4"/><Relationship Id="rId12" Type="http://schemas.openxmlformats.org/officeDocument/2006/relationships/image" Target="../media/image17.png"/><Relationship Id="rId17" Type="http://schemas.openxmlformats.org/officeDocument/2006/relationships/hyperlink" Target="#Activity_5_Top"/><Relationship Id="rId25" Type="http://schemas.openxmlformats.org/officeDocument/2006/relationships/hyperlink" Target="#Activity_9_Top"/><Relationship Id="rId33" Type="http://schemas.openxmlformats.org/officeDocument/2006/relationships/hyperlink" Target="#Activity_13_Top"/><Relationship Id="rId38" Type="http://schemas.openxmlformats.org/officeDocument/2006/relationships/image" Target="../media/image30.png"/><Relationship Id="rId46" Type="http://schemas.openxmlformats.org/officeDocument/2006/relationships/hyperlink" Target="#Activity_9"/><Relationship Id="rId59" Type="http://schemas.openxmlformats.org/officeDocument/2006/relationships/image" Target="../media/image37.png"/><Relationship Id="rId67" Type="http://schemas.openxmlformats.org/officeDocument/2006/relationships/hyperlink" Target="#'MAIN MENU'!A1"/><Relationship Id="rId20" Type="http://schemas.openxmlformats.org/officeDocument/2006/relationships/image" Target="../media/image21.png"/><Relationship Id="rId41" Type="http://schemas.openxmlformats.org/officeDocument/2006/relationships/hyperlink" Target="#Activity_17_Top"/><Relationship Id="rId54" Type="http://schemas.openxmlformats.org/officeDocument/2006/relationships/hyperlink" Target="#Activity_17"/><Relationship Id="rId62" Type="http://schemas.openxmlformats.org/officeDocument/2006/relationships/image" Target="../media/image40.png"/><Relationship Id="rId70" Type="http://schemas.openxmlformats.org/officeDocument/2006/relationships/image" Target="../media/image43.emf"/><Relationship Id="rId75" Type="http://schemas.openxmlformats.org/officeDocument/2006/relationships/hyperlink" Target="#Impact6"/><Relationship Id="rId83" Type="http://schemas.openxmlformats.org/officeDocument/2006/relationships/hyperlink" Target="#daman7"/><Relationship Id="rId88" Type="http://schemas.openxmlformats.org/officeDocument/2006/relationships/hyperlink" Target="#EAIA!A1"/><Relationship Id="rId1" Type="http://schemas.openxmlformats.org/officeDocument/2006/relationships/hyperlink" Target="#'data joblist'!A18"/><Relationship Id="rId6" Type="http://schemas.openxmlformats.org/officeDocument/2006/relationships/hyperlink" Target="#'data joblist'!A60"/><Relationship Id="rId15" Type="http://schemas.openxmlformats.org/officeDocument/2006/relationships/hyperlink" Target="#Activity_4_Top"/><Relationship Id="rId23" Type="http://schemas.openxmlformats.org/officeDocument/2006/relationships/hyperlink" Target="#Activity_8_Top"/><Relationship Id="rId28" Type="http://schemas.openxmlformats.org/officeDocument/2006/relationships/image" Target="../media/image25.png"/><Relationship Id="rId36" Type="http://schemas.openxmlformats.org/officeDocument/2006/relationships/image" Target="../media/image29.png"/><Relationship Id="rId49" Type="http://schemas.openxmlformats.org/officeDocument/2006/relationships/hyperlink" Target="#Activity_12"/><Relationship Id="rId57" Type="http://schemas.openxmlformats.org/officeDocument/2006/relationships/image" Target="../media/image35.png"/><Relationship Id="rId10" Type="http://schemas.openxmlformats.org/officeDocument/2006/relationships/hyperlink" Target="#'data joblist'!A116"/><Relationship Id="rId31" Type="http://schemas.openxmlformats.org/officeDocument/2006/relationships/hyperlink" Target="#Activity_12_Top"/><Relationship Id="rId44" Type="http://schemas.openxmlformats.org/officeDocument/2006/relationships/image" Target="../media/image33.png"/><Relationship Id="rId52" Type="http://schemas.openxmlformats.org/officeDocument/2006/relationships/hyperlink" Target="#Activity_15"/><Relationship Id="rId60" Type="http://schemas.openxmlformats.org/officeDocument/2006/relationships/image" Target="../media/image38.png"/><Relationship Id="rId65" Type="http://schemas.openxmlformats.org/officeDocument/2006/relationships/hyperlink" Target="#Activity_1_top"/><Relationship Id="rId73" Type="http://schemas.openxmlformats.org/officeDocument/2006/relationships/hyperlink" Target="#Impact4"/><Relationship Id="rId78" Type="http://schemas.openxmlformats.org/officeDocument/2006/relationships/hyperlink" Target="#Impact9"/><Relationship Id="rId81" Type="http://schemas.openxmlformats.org/officeDocument/2006/relationships/hyperlink" Target="#daman5"/><Relationship Id="rId86" Type="http://schemas.openxmlformats.org/officeDocument/2006/relationships/image" Target="../media/image44.emf"/></Relationships>
</file>

<file path=xl/drawings/_rels/drawing4.xml.rels><?xml version="1.0" encoding="UTF-8" standalone="yes"?>
<Relationships xmlns="http://schemas.openxmlformats.org/package/2006/relationships"><Relationship Id="rId8" Type="http://schemas.openxmlformats.org/officeDocument/2006/relationships/hyperlink" Target="#impact7_joblist"/><Relationship Id="rId3" Type="http://schemas.openxmlformats.org/officeDocument/2006/relationships/hyperlink" Target="#impact2_joblist"/><Relationship Id="rId7" Type="http://schemas.openxmlformats.org/officeDocument/2006/relationships/hyperlink" Target="#impact6_joblist"/><Relationship Id="rId2" Type="http://schemas.openxmlformats.org/officeDocument/2006/relationships/image" Target="../media/image46.emf"/><Relationship Id="rId1" Type="http://schemas.openxmlformats.org/officeDocument/2006/relationships/hyperlink" Target="#impact1_joblist"/><Relationship Id="rId6" Type="http://schemas.openxmlformats.org/officeDocument/2006/relationships/hyperlink" Target="#impact5_joblist"/><Relationship Id="rId5" Type="http://schemas.openxmlformats.org/officeDocument/2006/relationships/hyperlink" Target="#impact4_joblist"/><Relationship Id="rId10" Type="http://schemas.openxmlformats.org/officeDocument/2006/relationships/hyperlink" Target="#impact9_joblist"/><Relationship Id="rId4" Type="http://schemas.openxmlformats.org/officeDocument/2006/relationships/hyperlink" Target="#impact3_joblist"/><Relationship Id="rId9" Type="http://schemas.openxmlformats.org/officeDocument/2006/relationships/hyperlink" Target="#impact8_joblist"/></Relationships>
</file>

<file path=xl/drawings/_rels/drawing5.xml.rels><?xml version="1.0" encoding="UTF-8" standalone="yes"?>
<Relationships xmlns="http://schemas.openxmlformats.org/package/2006/relationships"><Relationship Id="rId1" Type="http://schemas.openxmlformats.org/officeDocument/2006/relationships/image" Target="../media/image47.jpeg"/></Relationships>
</file>

<file path=xl/drawings/_rels/drawing7.xml.rels><?xml version="1.0" encoding="UTF-8" standalone="yes"?>
<Relationships xmlns="http://schemas.openxmlformats.org/package/2006/relationships"><Relationship Id="rId8" Type="http://schemas.openxmlformats.org/officeDocument/2006/relationships/diagramData" Target="../diagrams/data2.xml"/><Relationship Id="rId13" Type="http://schemas.openxmlformats.org/officeDocument/2006/relationships/hyperlink" Target="#HIRARC!A1"/><Relationship Id="rId3" Type="http://schemas.openxmlformats.org/officeDocument/2006/relationships/diagramData" Target="../diagrams/data1.xml"/><Relationship Id="rId7" Type="http://schemas.microsoft.com/office/2007/relationships/diagramDrawing" Target="../diagrams/drawing1.xml"/><Relationship Id="rId12" Type="http://schemas.microsoft.com/office/2007/relationships/diagramDrawing" Target="../diagrams/drawing2.xml"/><Relationship Id="rId2" Type="http://schemas.openxmlformats.org/officeDocument/2006/relationships/image" Target="../media/image15.gif"/><Relationship Id="rId1" Type="http://schemas.openxmlformats.org/officeDocument/2006/relationships/hyperlink" Target="#'MAIN MENU'!A1"/><Relationship Id="rId6" Type="http://schemas.openxmlformats.org/officeDocument/2006/relationships/diagramColors" Target="../diagrams/colors1.xml"/><Relationship Id="rId11" Type="http://schemas.openxmlformats.org/officeDocument/2006/relationships/diagramColors" Target="../diagrams/colors2.xml"/><Relationship Id="rId5" Type="http://schemas.openxmlformats.org/officeDocument/2006/relationships/diagramQuickStyle" Target="../diagrams/quickStyle1.xml"/><Relationship Id="rId10" Type="http://schemas.openxmlformats.org/officeDocument/2006/relationships/diagramQuickStyle" Target="../diagrams/quickStyle2.xml"/><Relationship Id="rId4" Type="http://schemas.openxmlformats.org/officeDocument/2006/relationships/diagramLayout" Target="../diagrams/layout1.xml"/><Relationship Id="rId9" Type="http://schemas.openxmlformats.org/officeDocument/2006/relationships/diagramLayout" Target="../diagrams/layout2.xml"/></Relationships>
</file>

<file path=xl/drawings/_rels/drawing8.xml.rels><?xml version="1.0" encoding="UTF-8" standalone="yes"?>
<Relationships xmlns="http://schemas.openxmlformats.org/package/2006/relationships"><Relationship Id="rId8" Type="http://schemas.openxmlformats.org/officeDocument/2006/relationships/hyperlink" Target="#JOBLIST!A143"/><Relationship Id="rId13" Type="http://schemas.openxmlformats.org/officeDocument/2006/relationships/hyperlink" Target="#JOBLIST!A234"/><Relationship Id="rId18" Type="http://schemas.openxmlformats.org/officeDocument/2006/relationships/hyperlink" Target="#JOBLIST!A325"/><Relationship Id="rId3" Type="http://schemas.openxmlformats.org/officeDocument/2006/relationships/hyperlink" Target="#JOBLIST!A51"/><Relationship Id="rId7" Type="http://schemas.openxmlformats.org/officeDocument/2006/relationships/hyperlink" Target="#JOBLIST!A123"/><Relationship Id="rId12" Type="http://schemas.openxmlformats.org/officeDocument/2006/relationships/hyperlink" Target="#JOBLIST!A216"/><Relationship Id="rId17" Type="http://schemas.openxmlformats.org/officeDocument/2006/relationships/hyperlink" Target="#JOBLIST!A306"/><Relationship Id="rId2" Type="http://schemas.openxmlformats.org/officeDocument/2006/relationships/image" Target="../media/image49.jpeg"/><Relationship Id="rId16" Type="http://schemas.openxmlformats.org/officeDocument/2006/relationships/hyperlink" Target="#JOBLIST!A288"/><Relationship Id="rId1" Type="http://schemas.openxmlformats.org/officeDocument/2006/relationships/hyperlink" Target="#JOBLIST!A33"/><Relationship Id="rId6" Type="http://schemas.openxmlformats.org/officeDocument/2006/relationships/hyperlink" Target="#JOBLIST!A105"/><Relationship Id="rId11" Type="http://schemas.openxmlformats.org/officeDocument/2006/relationships/hyperlink" Target="#JOBLIST!A199"/><Relationship Id="rId5" Type="http://schemas.openxmlformats.org/officeDocument/2006/relationships/hyperlink" Target="#JOBLIST!A89"/><Relationship Id="rId15" Type="http://schemas.openxmlformats.org/officeDocument/2006/relationships/hyperlink" Target="#JOBLIST!A270"/><Relationship Id="rId10" Type="http://schemas.openxmlformats.org/officeDocument/2006/relationships/hyperlink" Target="#JOBLIST!A180"/><Relationship Id="rId19" Type="http://schemas.openxmlformats.org/officeDocument/2006/relationships/hyperlink" Target="#JOBLIST!A343"/><Relationship Id="rId4" Type="http://schemas.openxmlformats.org/officeDocument/2006/relationships/hyperlink" Target="#JOBLIST!A69"/><Relationship Id="rId9" Type="http://schemas.openxmlformats.org/officeDocument/2006/relationships/hyperlink" Target="#JOBLIST!A163"/><Relationship Id="rId14" Type="http://schemas.openxmlformats.org/officeDocument/2006/relationships/hyperlink" Target="#JOBLIST!A252"/></Relationships>
</file>

<file path=xl/drawings/_rels/vmlDrawing4.vml.rels><?xml version="1.0" encoding="UTF-8" standalone="yes"?>
<Relationships xmlns="http://schemas.openxmlformats.org/package/2006/relationships"><Relationship Id="rId1" Type="http://schemas.openxmlformats.org/officeDocument/2006/relationships/image" Target="../media/image48.png"/></Relationships>
</file>

<file path=xl/drawings/drawing1.xml><?xml version="1.0" encoding="utf-8"?>
<xdr:wsDr xmlns:xdr="http://schemas.openxmlformats.org/drawingml/2006/spreadsheetDrawing" xmlns:a="http://schemas.openxmlformats.org/drawingml/2006/main">
  <xdr:twoCellAnchor editAs="oneCell">
    <xdr:from>
      <xdr:col>0</xdr:col>
      <xdr:colOff>171451</xdr:colOff>
      <xdr:row>252</xdr:row>
      <xdr:rowOff>9526</xdr:rowOff>
    </xdr:from>
    <xdr:to>
      <xdr:col>0</xdr:col>
      <xdr:colOff>4491912</xdr:colOff>
      <xdr:row>261</xdr:row>
      <xdr:rowOff>133351</xdr:rowOff>
    </xdr:to>
    <xdr:pic>
      <xdr:nvPicPr>
        <xdr:cNvPr id="14" name="Picture 13"/>
        <xdr:cNvPicPr>
          <a:picLocks noChangeAspect="1"/>
        </xdr:cNvPicPr>
      </xdr:nvPicPr>
      <xdr:blipFill>
        <a:blip xmlns:r="http://schemas.openxmlformats.org/officeDocument/2006/relationships" r:embed="rId1"/>
        <a:stretch>
          <a:fillRect/>
        </a:stretch>
      </xdr:blipFill>
      <xdr:spPr>
        <a:xfrm>
          <a:off x="171451" y="60188476"/>
          <a:ext cx="4320461" cy="3009900"/>
        </a:xfrm>
        <a:prstGeom prst="rect">
          <a:avLst/>
        </a:prstGeom>
      </xdr:spPr>
    </xdr:pic>
    <xdr:clientData/>
  </xdr:twoCellAnchor>
  <xdr:twoCellAnchor editAs="oneCell">
    <xdr:from>
      <xdr:col>0</xdr:col>
      <xdr:colOff>819150</xdr:colOff>
      <xdr:row>120</xdr:row>
      <xdr:rowOff>190500</xdr:rowOff>
    </xdr:from>
    <xdr:to>
      <xdr:col>0</xdr:col>
      <xdr:colOff>4628674</xdr:colOff>
      <xdr:row>124</xdr:row>
      <xdr:rowOff>114200</xdr:rowOff>
    </xdr:to>
    <xdr:pic>
      <xdr:nvPicPr>
        <xdr:cNvPr id="4" name="Picture 3"/>
        <xdr:cNvPicPr>
          <a:picLocks noChangeAspect="1"/>
        </xdr:cNvPicPr>
      </xdr:nvPicPr>
      <xdr:blipFill>
        <a:blip xmlns:r="http://schemas.openxmlformats.org/officeDocument/2006/relationships" r:embed="rId2"/>
        <a:stretch>
          <a:fillRect/>
        </a:stretch>
      </xdr:blipFill>
      <xdr:spPr>
        <a:xfrm>
          <a:off x="819150" y="13611225"/>
          <a:ext cx="3809524" cy="800000"/>
        </a:xfrm>
        <a:prstGeom prst="rect">
          <a:avLst/>
        </a:prstGeom>
      </xdr:spPr>
    </xdr:pic>
    <xdr:clientData/>
  </xdr:twoCellAnchor>
  <xdr:twoCellAnchor editAs="oneCell">
    <xdr:from>
      <xdr:col>0</xdr:col>
      <xdr:colOff>85725</xdr:colOff>
      <xdr:row>126</xdr:row>
      <xdr:rowOff>28575</xdr:rowOff>
    </xdr:from>
    <xdr:to>
      <xdr:col>1</xdr:col>
      <xdr:colOff>57150</xdr:colOff>
      <xdr:row>140</xdr:row>
      <xdr:rowOff>140094</xdr:rowOff>
    </xdr:to>
    <xdr:pic>
      <xdr:nvPicPr>
        <xdr:cNvPr id="6" name="Picture 5"/>
        <xdr:cNvPicPr>
          <a:picLocks noChangeAspect="1"/>
        </xdr:cNvPicPr>
      </xdr:nvPicPr>
      <xdr:blipFill>
        <a:blip xmlns:r="http://schemas.openxmlformats.org/officeDocument/2006/relationships" r:embed="rId3"/>
        <a:stretch>
          <a:fillRect/>
        </a:stretch>
      </xdr:blipFill>
      <xdr:spPr>
        <a:xfrm>
          <a:off x="85725" y="21412200"/>
          <a:ext cx="6067425" cy="3178569"/>
        </a:xfrm>
        <a:prstGeom prst="rect">
          <a:avLst/>
        </a:prstGeom>
      </xdr:spPr>
    </xdr:pic>
    <xdr:clientData/>
  </xdr:twoCellAnchor>
  <xdr:twoCellAnchor editAs="oneCell">
    <xdr:from>
      <xdr:col>0</xdr:col>
      <xdr:colOff>571500</xdr:colOff>
      <xdr:row>142</xdr:row>
      <xdr:rowOff>66675</xdr:rowOff>
    </xdr:from>
    <xdr:to>
      <xdr:col>0</xdr:col>
      <xdr:colOff>4819119</xdr:colOff>
      <xdr:row>148</xdr:row>
      <xdr:rowOff>95082</xdr:rowOff>
    </xdr:to>
    <xdr:pic>
      <xdr:nvPicPr>
        <xdr:cNvPr id="7" name="Picture 6"/>
        <xdr:cNvPicPr>
          <a:picLocks noChangeAspect="1"/>
        </xdr:cNvPicPr>
      </xdr:nvPicPr>
      <xdr:blipFill>
        <a:blip xmlns:r="http://schemas.openxmlformats.org/officeDocument/2006/relationships" r:embed="rId4"/>
        <a:stretch>
          <a:fillRect/>
        </a:stretch>
      </xdr:blipFill>
      <xdr:spPr>
        <a:xfrm>
          <a:off x="571500" y="19173825"/>
          <a:ext cx="4247619" cy="1342857"/>
        </a:xfrm>
        <a:prstGeom prst="rect">
          <a:avLst/>
        </a:prstGeom>
      </xdr:spPr>
    </xdr:pic>
    <xdr:clientData/>
  </xdr:twoCellAnchor>
  <xdr:twoCellAnchor editAs="oneCell">
    <xdr:from>
      <xdr:col>0</xdr:col>
      <xdr:colOff>571500</xdr:colOff>
      <xdr:row>150</xdr:row>
      <xdr:rowOff>133350</xdr:rowOff>
    </xdr:from>
    <xdr:to>
      <xdr:col>0</xdr:col>
      <xdr:colOff>4885786</xdr:colOff>
      <xdr:row>154</xdr:row>
      <xdr:rowOff>76098</xdr:rowOff>
    </xdr:to>
    <xdr:pic>
      <xdr:nvPicPr>
        <xdr:cNvPr id="8" name="Picture 7"/>
        <xdr:cNvPicPr>
          <a:picLocks noChangeAspect="1"/>
        </xdr:cNvPicPr>
      </xdr:nvPicPr>
      <xdr:blipFill>
        <a:blip xmlns:r="http://schemas.openxmlformats.org/officeDocument/2006/relationships" r:embed="rId5"/>
        <a:stretch>
          <a:fillRect/>
        </a:stretch>
      </xdr:blipFill>
      <xdr:spPr>
        <a:xfrm>
          <a:off x="571500" y="20993100"/>
          <a:ext cx="4314286" cy="819048"/>
        </a:xfrm>
        <a:prstGeom prst="rect">
          <a:avLst/>
        </a:prstGeom>
      </xdr:spPr>
    </xdr:pic>
    <xdr:clientData/>
  </xdr:twoCellAnchor>
  <xdr:twoCellAnchor editAs="oneCell">
    <xdr:from>
      <xdr:col>0</xdr:col>
      <xdr:colOff>609600</xdr:colOff>
      <xdr:row>158</xdr:row>
      <xdr:rowOff>38100</xdr:rowOff>
    </xdr:from>
    <xdr:to>
      <xdr:col>0</xdr:col>
      <xdr:colOff>4904838</xdr:colOff>
      <xdr:row>164</xdr:row>
      <xdr:rowOff>218888</xdr:rowOff>
    </xdr:to>
    <xdr:pic>
      <xdr:nvPicPr>
        <xdr:cNvPr id="9" name="Picture 8"/>
        <xdr:cNvPicPr>
          <a:picLocks noChangeAspect="1"/>
        </xdr:cNvPicPr>
      </xdr:nvPicPr>
      <xdr:blipFill>
        <a:blip xmlns:r="http://schemas.openxmlformats.org/officeDocument/2006/relationships" r:embed="rId6"/>
        <a:stretch>
          <a:fillRect/>
        </a:stretch>
      </xdr:blipFill>
      <xdr:spPr>
        <a:xfrm>
          <a:off x="609600" y="28594050"/>
          <a:ext cx="4295238" cy="1495238"/>
        </a:xfrm>
        <a:prstGeom prst="rect">
          <a:avLst/>
        </a:prstGeom>
      </xdr:spPr>
    </xdr:pic>
    <xdr:clientData/>
  </xdr:twoCellAnchor>
  <xdr:twoCellAnchor editAs="oneCell">
    <xdr:from>
      <xdr:col>0</xdr:col>
      <xdr:colOff>590550</xdr:colOff>
      <xdr:row>168</xdr:row>
      <xdr:rowOff>85725</xdr:rowOff>
    </xdr:from>
    <xdr:to>
      <xdr:col>0</xdr:col>
      <xdr:colOff>4904836</xdr:colOff>
      <xdr:row>173</xdr:row>
      <xdr:rowOff>95112</xdr:rowOff>
    </xdr:to>
    <xdr:pic>
      <xdr:nvPicPr>
        <xdr:cNvPr id="10" name="Picture 9"/>
        <xdr:cNvPicPr>
          <a:picLocks noChangeAspect="1"/>
        </xdr:cNvPicPr>
      </xdr:nvPicPr>
      <xdr:blipFill>
        <a:blip xmlns:r="http://schemas.openxmlformats.org/officeDocument/2006/relationships" r:embed="rId7"/>
        <a:stretch>
          <a:fillRect/>
        </a:stretch>
      </xdr:blipFill>
      <xdr:spPr>
        <a:xfrm>
          <a:off x="590550" y="30832425"/>
          <a:ext cx="4314286" cy="1104762"/>
        </a:xfrm>
        <a:prstGeom prst="rect">
          <a:avLst/>
        </a:prstGeom>
      </xdr:spPr>
    </xdr:pic>
    <xdr:clientData/>
  </xdr:twoCellAnchor>
  <xdr:twoCellAnchor editAs="oneCell">
    <xdr:from>
      <xdr:col>0</xdr:col>
      <xdr:colOff>561975</xdr:colOff>
      <xdr:row>175</xdr:row>
      <xdr:rowOff>66675</xdr:rowOff>
    </xdr:from>
    <xdr:to>
      <xdr:col>0</xdr:col>
      <xdr:colOff>4981023</xdr:colOff>
      <xdr:row>178</xdr:row>
      <xdr:rowOff>47545</xdr:rowOff>
    </xdr:to>
    <xdr:pic>
      <xdr:nvPicPr>
        <xdr:cNvPr id="11" name="Picture 10"/>
        <xdr:cNvPicPr>
          <a:picLocks noChangeAspect="1"/>
        </xdr:cNvPicPr>
      </xdr:nvPicPr>
      <xdr:blipFill>
        <a:blip xmlns:r="http://schemas.openxmlformats.org/officeDocument/2006/relationships" r:embed="rId8"/>
        <a:stretch>
          <a:fillRect/>
        </a:stretch>
      </xdr:blipFill>
      <xdr:spPr>
        <a:xfrm>
          <a:off x="561975" y="32594550"/>
          <a:ext cx="4419048" cy="638095"/>
        </a:xfrm>
        <a:prstGeom prst="rect">
          <a:avLst/>
        </a:prstGeom>
      </xdr:spPr>
    </xdr:pic>
    <xdr:clientData/>
  </xdr:twoCellAnchor>
  <xdr:twoCellAnchor editAs="oneCell">
    <xdr:from>
      <xdr:col>0</xdr:col>
      <xdr:colOff>1590675</xdr:colOff>
      <xdr:row>180</xdr:row>
      <xdr:rowOff>152400</xdr:rowOff>
    </xdr:from>
    <xdr:to>
      <xdr:col>0</xdr:col>
      <xdr:colOff>4066866</xdr:colOff>
      <xdr:row>183</xdr:row>
      <xdr:rowOff>28508</xdr:rowOff>
    </xdr:to>
    <xdr:pic>
      <xdr:nvPicPr>
        <xdr:cNvPr id="12" name="Picture 11"/>
        <xdr:cNvPicPr>
          <a:picLocks noChangeAspect="1"/>
        </xdr:cNvPicPr>
      </xdr:nvPicPr>
      <xdr:blipFill>
        <a:blip xmlns:r="http://schemas.openxmlformats.org/officeDocument/2006/relationships" r:embed="rId9"/>
        <a:stretch>
          <a:fillRect/>
        </a:stretch>
      </xdr:blipFill>
      <xdr:spPr>
        <a:xfrm>
          <a:off x="1590675" y="33356550"/>
          <a:ext cx="2476191" cy="533333"/>
        </a:xfrm>
        <a:prstGeom prst="rect">
          <a:avLst/>
        </a:prstGeom>
      </xdr:spPr>
    </xdr:pic>
    <xdr:clientData/>
  </xdr:twoCellAnchor>
  <xdr:twoCellAnchor editAs="oneCell">
    <xdr:from>
      <xdr:col>0</xdr:col>
      <xdr:colOff>1771650</xdr:colOff>
      <xdr:row>64</xdr:row>
      <xdr:rowOff>38100</xdr:rowOff>
    </xdr:from>
    <xdr:to>
      <xdr:col>0</xdr:col>
      <xdr:colOff>3390698</xdr:colOff>
      <xdr:row>66</xdr:row>
      <xdr:rowOff>9474</xdr:rowOff>
    </xdr:to>
    <xdr:pic>
      <xdr:nvPicPr>
        <xdr:cNvPr id="2" name="Picture 1">
          <a:hlinkClick xmlns:r="http://schemas.openxmlformats.org/officeDocument/2006/relationships" r:id="rId10"/>
        </xdr:cNvPr>
        <xdr:cNvPicPr>
          <a:picLocks noChangeAspect="1"/>
        </xdr:cNvPicPr>
      </xdr:nvPicPr>
      <xdr:blipFill>
        <a:blip xmlns:r="http://schemas.openxmlformats.org/officeDocument/2006/relationships" r:embed="rId11"/>
        <a:stretch>
          <a:fillRect/>
        </a:stretch>
      </xdr:blipFill>
      <xdr:spPr>
        <a:xfrm>
          <a:off x="1771650" y="4772025"/>
          <a:ext cx="1619048" cy="409524"/>
        </a:xfrm>
        <a:prstGeom prst="rect">
          <a:avLst/>
        </a:prstGeom>
      </xdr:spPr>
    </xdr:pic>
    <xdr:clientData/>
  </xdr:twoCellAnchor>
  <xdr:twoCellAnchor editAs="oneCell">
    <xdr:from>
      <xdr:col>0</xdr:col>
      <xdr:colOff>1524000</xdr:colOff>
      <xdr:row>265</xdr:row>
      <xdr:rowOff>95250</xdr:rowOff>
    </xdr:from>
    <xdr:to>
      <xdr:col>0</xdr:col>
      <xdr:colOff>3143048</xdr:colOff>
      <xdr:row>267</xdr:row>
      <xdr:rowOff>66624</xdr:rowOff>
    </xdr:to>
    <xdr:pic>
      <xdr:nvPicPr>
        <xdr:cNvPr id="13" name="Picture 12">
          <a:hlinkClick xmlns:r="http://schemas.openxmlformats.org/officeDocument/2006/relationships" r:id="rId10"/>
        </xdr:cNvPr>
        <xdr:cNvPicPr>
          <a:picLocks noChangeAspect="1"/>
        </xdr:cNvPicPr>
      </xdr:nvPicPr>
      <xdr:blipFill>
        <a:blip xmlns:r="http://schemas.openxmlformats.org/officeDocument/2006/relationships" r:embed="rId11"/>
        <a:stretch>
          <a:fillRect/>
        </a:stretch>
      </xdr:blipFill>
      <xdr:spPr>
        <a:xfrm>
          <a:off x="1524000" y="64036575"/>
          <a:ext cx="1619048" cy="409524"/>
        </a:xfrm>
        <a:prstGeom prst="rect">
          <a:avLst/>
        </a:prstGeom>
      </xdr:spPr>
    </xdr:pic>
    <xdr:clientData/>
  </xdr:twoCellAnchor>
  <xdr:twoCellAnchor editAs="oneCell">
    <xdr:from>
      <xdr:col>0</xdr:col>
      <xdr:colOff>209550</xdr:colOff>
      <xdr:row>215</xdr:row>
      <xdr:rowOff>114300</xdr:rowOff>
    </xdr:from>
    <xdr:to>
      <xdr:col>0</xdr:col>
      <xdr:colOff>6038122</xdr:colOff>
      <xdr:row>229</xdr:row>
      <xdr:rowOff>199631</xdr:rowOff>
    </xdr:to>
    <xdr:pic>
      <xdr:nvPicPr>
        <xdr:cNvPr id="3" name="Picture 2"/>
        <xdr:cNvPicPr>
          <a:picLocks noChangeAspect="1"/>
        </xdr:cNvPicPr>
      </xdr:nvPicPr>
      <xdr:blipFill>
        <a:blip xmlns:r="http://schemas.openxmlformats.org/officeDocument/2006/relationships" r:embed="rId12"/>
        <a:stretch>
          <a:fillRect/>
        </a:stretch>
      </xdr:blipFill>
      <xdr:spPr>
        <a:xfrm>
          <a:off x="209550" y="41243250"/>
          <a:ext cx="5828572" cy="3152381"/>
        </a:xfrm>
        <a:prstGeom prst="rect">
          <a:avLst/>
        </a:prstGeom>
      </xdr:spPr>
    </xdr:pic>
    <xdr:clientData/>
  </xdr:twoCellAnchor>
  <xdr:twoCellAnchor editAs="oneCell">
    <xdr:from>
      <xdr:col>0</xdr:col>
      <xdr:colOff>723900</xdr:colOff>
      <xdr:row>231</xdr:row>
      <xdr:rowOff>152400</xdr:rowOff>
    </xdr:from>
    <xdr:to>
      <xdr:col>0</xdr:col>
      <xdr:colOff>4857234</xdr:colOff>
      <xdr:row>240</xdr:row>
      <xdr:rowOff>171201</xdr:rowOff>
    </xdr:to>
    <xdr:pic>
      <xdr:nvPicPr>
        <xdr:cNvPr id="5" name="Picture 4"/>
        <xdr:cNvPicPr>
          <a:picLocks noChangeAspect="1"/>
        </xdr:cNvPicPr>
      </xdr:nvPicPr>
      <xdr:blipFill>
        <a:blip xmlns:r="http://schemas.openxmlformats.org/officeDocument/2006/relationships" r:embed="rId13"/>
        <a:stretch>
          <a:fillRect/>
        </a:stretch>
      </xdr:blipFill>
      <xdr:spPr>
        <a:xfrm>
          <a:off x="723900" y="45005625"/>
          <a:ext cx="4133334" cy="1990476"/>
        </a:xfrm>
        <a:prstGeom prst="rect">
          <a:avLst/>
        </a:prstGeom>
      </xdr:spPr>
    </xdr:pic>
    <xdr:clientData/>
  </xdr:twoCellAnchor>
  <xdr:twoCellAnchor editAs="oneCell">
    <xdr:from>
      <xdr:col>0</xdr:col>
      <xdr:colOff>238125</xdr:colOff>
      <xdr:row>198</xdr:row>
      <xdr:rowOff>95250</xdr:rowOff>
    </xdr:from>
    <xdr:to>
      <xdr:col>0</xdr:col>
      <xdr:colOff>4733363</xdr:colOff>
      <xdr:row>204</xdr:row>
      <xdr:rowOff>28419</xdr:rowOff>
    </xdr:to>
    <xdr:pic>
      <xdr:nvPicPr>
        <xdr:cNvPr id="17" name="Picture 16"/>
        <xdr:cNvPicPr>
          <a:picLocks noChangeAspect="1"/>
        </xdr:cNvPicPr>
      </xdr:nvPicPr>
      <xdr:blipFill>
        <a:blip xmlns:r="http://schemas.openxmlformats.org/officeDocument/2006/relationships" r:embed="rId14"/>
        <a:stretch>
          <a:fillRect/>
        </a:stretch>
      </xdr:blipFill>
      <xdr:spPr>
        <a:xfrm>
          <a:off x="238125" y="38823900"/>
          <a:ext cx="4495238" cy="1247619"/>
        </a:xfrm>
        <a:prstGeom prst="rect">
          <a:avLst/>
        </a:prstGeom>
      </xdr:spPr>
    </xdr:pic>
    <xdr:clientData/>
  </xdr:twoCellAnchor>
  <xdr:twoCellAnchor>
    <xdr:from>
      <xdr:col>0</xdr:col>
      <xdr:colOff>4267200</xdr:colOff>
      <xdr:row>252</xdr:row>
      <xdr:rowOff>114299</xdr:rowOff>
    </xdr:from>
    <xdr:to>
      <xdr:col>0</xdr:col>
      <xdr:colOff>4543425</xdr:colOff>
      <xdr:row>261</xdr:row>
      <xdr:rowOff>28575</xdr:rowOff>
    </xdr:to>
    <xdr:sp macro="" textlink="">
      <xdr:nvSpPr>
        <xdr:cNvPr id="15" name="Oval 14"/>
        <xdr:cNvSpPr/>
      </xdr:nvSpPr>
      <xdr:spPr>
        <a:xfrm>
          <a:off x="4267200" y="60293249"/>
          <a:ext cx="276225" cy="2800351"/>
        </a:xfrm>
        <a:prstGeom prst="ellipse">
          <a:avLst/>
        </a:prstGeom>
        <a:no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MY" sz="1100"/>
        </a:p>
      </xdr:txBody>
    </xdr:sp>
    <xdr:clientData/>
  </xdr:twoCellAnchor>
  <xdr:oneCellAnchor>
    <xdr:from>
      <xdr:col>0</xdr:col>
      <xdr:colOff>4829176</xdr:colOff>
      <xdr:row>252</xdr:row>
      <xdr:rowOff>133350</xdr:rowOff>
    </xdr:from>
    <xdr:ext cx="1514474" cy="781240"/>
    <xdr:sp macro="" textlink="">
      <xdr:nvSpPr>
        <xdr:cNvPr id="16" name="TextBox 15"/>
        <xdr:cNvSpPr txBox="1"/>
      </xdr:nvSpPr>
      <xdr:spPr>
        <a:xfrm>
          <a:off x="4829176" y="60474225"/>
          <a:ext cx="1514474"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MY" sz="1100"/>
            <a:t>Button selection: direct link icon for 18 hazards identification from</a:t>
          </a:r>
          <a:r>
            <a:rPr lang="en-MY" sz="1100" baseline="0"/>
            <a:t> defined activities</a:t>
          </a:r>
          <a:endParaRPr lang="en-MY" sz="1100"/>
        </a:p>
      </xdr:txBody>
    </xdr:sp>
    <xdr:clientData/>
  </xdr:oneCellAnchor>
  <xdr:twoCellAnchor>
    <xdr:from>
      <xdr:col>0</xdr:col>
      <xdr:colOff>4502973</xdr:colOff>
      <xdr:row>253</xdr:row>
      <xdr:rowOff>209645</xdr:rowOff>
    </xdr:from>
    <xdr:to>
      <xdr:col>0</xdr:col>
      <xdr:colOff>4829176</xdr:colOff>
      <xdr:row>253</xdr:row>
      <xdr:rowOff>210076</xdr:rowOff>
    </xdr:to>
    <xdr:cxnSp macro="">
      <xdr:nvCxnSpPr>
        <xdr:cNvPr id="19" name="Straight Arrow Connector 18"/>
        <xdr:cNvCxnSpPr>
          <a:stCxn id="15" idx="7"/>
          <a:endCxn id="16" idx="1"/>
        </xdr:cNvCxnSpPr>
      </xdr:nvCxnSpPr>
      <xdr:spPr>
        <a:xfrm flipV="1">
          <a:off x="4502973" y="60864845"/>
          <a:ext cx="326203" cy="431"/>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3733800</xdr:colOff>
      <xdr:row>260</xdr:row>
      <xdr:rowOff>66675</xdr:rowOff>
    </xdr:from>
    <xdr:to>
      <xdr:col>0</xdr:col>
      <xdr:colOff>4343400</xdr:colOff>
      <xdr:row>261</xdr:row>
      <xdr:rowOff>161925</xdr:rowOff>
    </xdr:to>
    <xdr:sp macro="" textlink="">
      <xdr:nvSpPr>
        <xdr:cNvPr id="21" name="Oval 20"/>
        <xdr:cNvSpPr/>
      </xdr:nvSpPr>
      <xdr:spPr>
        <a:xfrm>
          <a:off x="3733800" y="62912625"/>
          <a:ext cx="609600" cy="314325"/>
        </a:xfrm>
        <a:prstGeom prst="ellipse">
          <a:avLst/>
        </a:prstGeom>
        <a:no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MY" sz="1100"/>
        </a:p>
      </xdr:txBody>
    </xdr:sp>
    <xdr:clientData/>
  </xdr:twoCellAnchor>
  <xdr:twoCellAnchor>
    <xdr:from>
      <xdr:col>0</xdr:col>
      <xdr:colOff>4038599</xdr:colOff>
      <xdr:row>258</xdr:row>
      <xdr:rowOff>151036</xdr:rowOff>
    </xdr:from>
    <xdr:to>
      <xdr:col>0</xdr:col>
      <xdr:colOff>5257800</xdr:colOff>
      <xdr:row>261</xdr:row>
      <xdr:rowOff>161925</xdr:rowOff>
    </xdr:to>
    <xdr:cxnSp macro="">
      <xdr:nvCxnSpPr>
        <xdr:cNvPr id="26" name="Elbow Connector 25"/>
        <xdr:cNvCxnSpPr>
          <a:stCxn id="21" idx="4"/>
          <a:endCxn id="27" idx="2"/>
        </xdr:cNvCxnSpPr>
      </xdr:nvCxnSpPr>
      <xdr:spPr>
        <a:xfrm rot="5400000" flipH="1" flipV="1">
          <a:off x="4204605" y="62173755"/>
          <a:ext cx="887189" cy="1219201"/>
        </a:xfrm>
        <a:prstGeom prst="bentConnector3">
          <a:avLst>
            <a:gd name="adj1" fmla="val -25767"/>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4781551</xdr:colOff>
      <xdr:row>257</xdr:row>
      <xdr:rowOff>152400</xdr:rowOff>
    </xdr:from>
    <xdr:ext cx="952500" cy="436786"/>
    <xdr:sp macro="" textlink="">
      <xdr:nvSpPr>
        <xdr:cNvPr id="27" name="TextBox 26"/>
        <xdr:cNvSpPr txBox="1"/>
      </xdr:nvSpPr>
      <xdr:spPr>
        <a:xfrm>
          <a:off x="4781551" y="61902975"/>
          <a:ext cx="9525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MY" sz="1100"/>
            <a:t>To clear out all data input</a:t>
          </a:r>
        </a:p>
      </xdr:txBody>
    </xdr:sp>
    <xdr:clientData/>
  </xdr:oneCellAnchor>
  <xdr:oneCellAnchor>
    <xdr:from>
      <xdr:col>0</xdr:col>
      <xdr:colOff>3257551</xdr:colOff>
      <xdr:row>256</xdr:row>
      <xdr:rowOff>47625</xdr:rowOff>
    </xdr:from>
    <xdr:ext cx="952500" cy="436786"/>
    <xdr:sp macro="" textlink="">
      <xdr:nvSpPr>
        <xdr:cNvPr id="30" name="TextBox 29"/>
        <xdr:cNvSpPr txBox="1"/>
      </xdr:nvSpPr>
      <xdr:spPr>
        <a:xfrm>
          <a:off x="3257551" y="61483875"/>
          <a:ext cx="9525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MY" sz="1100"/>
            <a:t>Buttons selection</a:t>
          </a:r>
        </a:p>
      </xdr:txBody>
    </xdr:sp>
    <xdr:clientData/>
  </xdr:oneCellAnchor>
  <xdr:twoCellAnchor>
    <xdr:from>
      <xdr:col>0</xdr:col>
      <xdr:colOff>2838450</xdr:colOff>
      <xdr:row>255</xdr:row>
      <xdr:rowOff>9525</xdr:rowOff>
    </xdr:from>
    <xdr:to>
      <xdr:col>0</xdr:col>
      <xdr:colOff>3333750</xdr:colOff>
      <xdr:row>256</xdr:row>
      <xdr:rowOff>76200</xdr:rowOff>
    </xdr:to>
    <xdr:cxnSp macro="">
      <xdr:nvCxnSpPr>
        <xdr:cNvPr id="31" name="Straight Arrow Connector 30"/>
        <xdr:cNvCxnSpPr/>
      </xdr:nvCxnSpPr>
      <xdr:spPr>
        <a:xfrm>
          <a:off x="2838450" y="61131450"/>
          <a:ext cx="495300" cy="381000"/>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2857500</xdr:colOff>
      <xdr:row>256</xdr:row>
      <xdr:rowOff>171450</xdr:rowOff>
    </xdr:from>
    <xdr:to>
      <xdr:col>0</xdr:col>
      <xdr:colOff>3257551</xdr:colOff>
      <xdr:row>256</xdr:row>
      <xdr:rowOff>266018</xdr:rowOff>
    </xdr:to>
    <xdr:cxnSp macro="">
      <xdr:nvCxnSpPr>
        <xdr:cNvPr id="34" name="Straight Arrow Connector 33"/>
        <xdr:cNvCxnSpPr>
          <a:endCxn id="30" idx="1"/>
        </xdr:cNvCxnSpPr>
      </xdr:nvCxnSpPr>
      <xdr:spPr>
        <a:xfrm>
          <a:off x="2857500" y="61607700"/>
          <a:ext cx="400051" cy="94568"/>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2886075</xdr:colOff>
      <xdr:row>257</xdr:row>
      <xdr:rowOff>104093</xdr:rowOff>
    </xdr:from>
    <xdr:to>
      <xdr:col>0</xdr:col>
      <xdr:colOff>3409951</xdr:colOff>
      <xdr:row>259</xdr:row>
      <xdr:rowOff>66675</xdr:rowOff>
    </xdr:to>
    <xdr:cxnSp macro="">
      <xdr:nvCxnSpPr>
        <xdr:cNvPr id="37" name="Straight Arrow Connector 36"/>
        <xdr:cNvCxnSpPr/>
      </xdr:nvCxnSpPr>
      <xdr:spPr>
        <a:xfrm flipV="1">
          <a:off x="2886075" y="61854668"/>
          <a:ext cx="523876" cy="838882"/>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904873</xdr:colOff>
      <xdr:row>252</xdr:row>
      <xdr:rowOff>171450</xdr:rowOff>
    </xdr:from>
    <xdr:to>
      <xdr:col>0</xdr:col>
      <xdr:colOff>3771898</xdr:colOff>
      <xdr:row>253</xdr:row>
      <xdr:rowOff>100012</xdr:rowOff>
    </xdr:to>
    <xdr:sp macro="" textlink="">
      <xdr:nvSpPr>
        <xdr:cNvPr id="39" name="Oval 38"/>
        <xdr:cNvSpPr/>
      </xdr:nvSpPr>
      <xdr:spPr>
        <a:xfrm rot="5400000">
          <a:off x="2216942" y="59038331"/>
          <a:ext cx="242887" cy="2867025"/>
        </a:xfrm>
        <a:prstGeom prst="ellipse">
          <a:avLst/>
        </a:prstGeom>
        <a:noFill/>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MY" sz="1100"/>
        </a:p>
      </xdr:txBody>
    </xdr:sp>
    <xdr:clientData/>
  </xdr:twoCellAnchor>
  <xdr:twoCellAnchor>
    <xdr:from>
      <xdr:col>0</xdr:col>
      <xdr:colOff>1323976</xdr:colOff>
      <xdr:row>253</xdr:row>
      <xdr:rowOff>64442</xdr:rowOff>
    </xdr:from>
    <xdr:to>
      <xdr:col>0</xdr:col>
      <xdr:colOff>1324739</xdr:colOff>
      <xdr:row>261</xdr:row>
      <xdr:rowOff>209550</xdr:rowOff>
    </xdr:to>
    <xdr:cxnSp macro="">
      <xdr:nvCxnSpPr>
        <xdr:cNvPr id="40" name="Straight Arrow Connector 39"/>
        <xdr:cNvCxnSpPr>
          <a:stCxn id="39" idx="5"/>
          <a:endCxn id="42" idx="0"/>
        </xdr:cNvCxnSpPr>
      </xdr:nvCxnSpPr>
      <xdr:spPr>
        <a:xfrm flipH="1">
          <a:off x="1323976" y="60557717"/>
          <a:ext cx="763" cy="2716858"/>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876301</xdr:colOff>
      <xdr:row>261</xdr:row>
      <xdr:rowOff>209550</xdr:rowOff>
    </xdr:from>
    <xdr:ext cx="895349" cy="436786"/>
    <xdr:sp macro="" textlink="">
      <xdr:nvSpPr>
        <xdr:cNvPr id="42" name="TextBox 41"/>
        <xdr:cNvSpPr txBox="1"/>
      </xdr:nvSpPr>
      <xdr:spPr>
        <a:xfrm>
          <a:off x="876301" y="63274575"/>
          <a:ext cx="8953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MY" sz="1100"/>
            <a:t>Hyperlinked to Job List</a:t>
          </a:r>
        </a:p>
      </xdr:txBody>
    </xdr:sp>
    <xdr:clientData/>
  </xdr:oneCellAnchor>
  <xdr:twoCellAnchor editAs="oneCell">
    <xdr:from>
      <xdr:col>0</xdr:col>
      <xdr:colOff>180975</xdr:colOff>
      <xdr:row>41</xdr:row>
      <xdr:rowOff>19050</xdr:rowOff>
    </xdr:from>
    <xdr:to>
      <xdr:col>0</xdr:col>
      <xdr:colOff>1419225</xdr:colOff>
      <xdr:row>42</xdr:row>
      <xdr:rowOff>151158</xdr:rowOff>
    </xdr:to>
    <xdr:pic>
      <xdr:nvPicPr>
        <xdr:cNvPr id="29" name="Picture 28">
          <a:hlinkClick xmlns:r="http://schemas.openxmlformats.org/officeDocument/2006/relationships" r:id="rId15"/>
        </xdr:cNvPr>
        <xdr:cNvPicPr>
          <a:picLocks noChangeAspect="1"/>
        </xdr:cNvPicPr>
      </xdr:nvPicPr>
      <xdr:blipFill>
        <a:blip xmlns:r="http://schemas.openxmlformats.org/officeDocument/2006/relationships" r:embed="rId16"/>
        <a:stretch>
          <a:fillRect/>
        </a:stretch>
      </xdr:blipFill>
      <xdr:spPr>
        <a:xfrm>
          <a:off x="180975" y="14773275"/>
          <a:ext cx="1238250" cy="332133"/>
        </a:xfrm>
        <a:prstGeom prst="rect">
          <a:avLst/>
        </a:prstGeom>
      </xdr:spPr>
    </xdr:pic>
    <xdr:clientData/>
  </xdr:twoCellAnchor>
  <xdr:twoCellAnchor editAs="oneCell">
    <xdr:from>
      <xdr:col>0</xdr:col>
      <xdr:colOff>4610100</xdr:colOff>
      <xdr:row>4</xdr:row>
      <xdr:rowOff>38100</xdr:rowOff>
    </xdr:from>
    <xdr:to>
      <xdr:col>0</xdr:col>
      <xdr:colOff>6086475</xdr:colOff>
      <xdr:row>6</xdr:row>
      <xdr:rowOff>114300</xdr:rowOff>
    </xdr:to>
    <xdr:pic>
      <xdr:nvPicPr>
        <xdr:cNvPr id="18" name="Picture 17">
          <a:hlinkClick xmlns:r="http://schemas.openxmlformats.org/officeDocument/2006/relationships" r:id="rId17"/>
        </xdr:cNvPr>
        <xdr:cNvPicPr>
          <a:picLocks noChangeAspect="1"/>
        </xdr:cNvPicPr>
      </xdr:nvPicPr>
      <xdr:blipFill>
        <a:blip xmlns:r="http://schemas.openxmlformats.org/officeDocument/2006/relationships" r:embed="rId18"/>
        <a:stretch>
          <a:fillRect/>
        </a:stretch>
      </xdr:blipFill>
      <xdr:spPr>
        <a:xfrm>
          <a:off x="4610100" y="1133475"/>
          <a:ext cx="1476375"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573268</xdr:colOff>
      <xdr:row>6</xdr:row>
      <xdr:rowOff>77115</xdr:rowOff>
    </xdr:from>
    <xdr:to>
      <xdr:col>11</xdr:col>
      <xdr:colOff>216545</xdr:colOff>
      <xdr:row>12</xdr:row>
      <xdr:rowOff>56428</xdr:rowOff>
    </xdr:to>
    <xdr:grpSp>
      <xdr:nvGrpSpPr>
        <xdr:cNvPr id="22" name="Group 21"/>
        <xdr:cNvGrpSpPr/>
      </xdr:nvGrpSpPr>
      <xdr:grpSpPr>
        <a:xfrm>
          <a:off x="2308755" y="2127412"/>
          <a:ext cx="4551074" cy="1109397"/>
          <a:chOff x="2708886" y="1182015"/>
          <a:chExt cx="4523223" cy="1103263"/>
        </a:xfrm>
      </xdr:grpSpPr>
      <xdr:sp macro="" textlink="">
        <xdr:nvSpPr>
          <xdr:cNvPr id="23" name="Oval 22"/>
          <xdr:cNvSpPr/>
        </xdr:nvSpPr>
        <xdr:spPr>
          <a:xfrm>
            <a:off x="6129026" y="1182015"/>
            <a:ext cx="1103083" cy="1103263"/>
          </a:xfrm>
          <a:prstGeom prst="ellipse">
            <a:avLst/>
          </a:prstGeom>
          <a:scene3d>
            <a:camera prst="orthographicFront"/>
            <a:lightRig rig="threePt" dir="t">
              <a:rot lat="0" lon="0" rev="7500000"/>
            </a:lightRig>
          </a:scene3d>
          <a:sp3d prstMaterial="plastic">
            <a:bevelT w="127000" h="25400" prst="relaxedInset"/>
          </a:sp3d>
        </xdr:spPr>
        <xdr:style>
          <a:lnRef idx="0">
            <a:schemeClr val="lt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lt1"/>
          </a:fontRef>
        </xdr:style>
      </xdr:sp>
      <xdr:sp macro="" textlink="">
        <xdr:nvSpPr>
          <xdr:cNvPr id="24" name="Freeform 23">
            <a:hlinkClick xmlns:r="http://schemas.openxmlformats.org/officeDocument/2006/relationships" r:id="rId1"/>
          </xdr:cNvPr>
          <xdr:cNvSpPr/>
        </xdr:nvSpPr>
        <xdr:spPr>
          <a:xfrm>
            <a:off x="6165424" y="1218797"/>
            <a:ext cx="1029700" cy="1029700"/>
          </a:xfrm>
          <a:custGeom>
            <a:avLst/>
            <a:gdLst>
              <a:gd name="connsiteX0" fmla="*/ 0 w 1029700"/>
              <a:gd name="connsiteY0" fmla="*/ 514850 h 1029700"/>
              <a:gd name="connsiteX1" fmla="*/ 514850 w 1029700"/>
              <a:gd name="connsiteY1" fmla="*/ 0 h 1029700"/>
              <a:gd name="connsiteX2" fmla="*/ 1029700 w 1029700"/>
              <a:gd name="connsiteY2" fmla="*/ 514850 h 1029700"/>
              <a:gd name="connsiteX3" fmla="*/ 514850 w 1029700"/>
              <a:gd name="connsiteY3" fmla="*/ 1029700 h 1029700"/>
              <a:gd name="connsiteX4" fmla="*/ 0 w 1029700"/>
              <a:gd name="connsiteY4" fmla="*/ 514850 h 10297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9700" h="1029700">
                <a:moveTo>
                  <a:pt x="0" y="514850"/>
                </a:moveTo>
                <a:cubicBezTo>
                  <a:pt x="0" y="230506"/>
                  <a:pt x="230506" y="0"/>
                  <a:pt x="514850" y="0"/>
                </a:cubicBezTo>
                <a:cubicBezTo>
                  <a:pt x="799194" y="0"/>
                  <a:pt x="1029700" y="230506"/>
                  <a:pt x="1029700" y="514850"/>
                </a:cubicBezTo>
                <a:cubicBezTo>
                  <a:pt x="1029700" y="799194"/>
                  <a:pt x="799194" y="1029700"/>
                  <a:pt x="514850" y="1029700"/>
                </a:cubicBezTo>
                <a:cubicBezTo>
                  <a:pt x="230506" y="1029700"/>
                  <a:pt x="0" y="799194"/>
                  <a:pt x="0" y="514850"/>
                </a:cubicBezTo>
                <a:close/>
              </a:path>
            </a:pathLst>
          </a:custGeom>
          <a:scene3d>
            <a:camera prst="orthographicFront"/>
            <a:lightRig rig="threePt" dir="t">
              <a:rot lat="0" lon="0" rev="7500000"/>
            </a:lightRig>
          </a:scene3d>
          <a:sp3d z="152400" extrusionH="63500" prstMaterial="dkEdge">
            <a:bevelT w="135400" h="16350" prst="relaxedInset"/>
            <a:contourClr>
              <a:schemeClr val="bg1"/>
            </a:contourClr>
          </a:sp3d>
        </xdr:spPr>
        <xdr:style>
          <a:lnRef idx="1">
            <a:schemeClr val="accent5">
              <a:hueOff val="0"/>
              <a:satOff val="0"/>
              <a:lumOff val="0"/>
              <a:alphaOff val="0"/>
            </a:schemeClr>
          </a:lnRef>
          <a:fillRef idx="1">
            <a:schemeClr val="lt1">
              <a:alpha val="90000"/>
              <a:hueOff val="0"/>
              <a:satOff val="0"/>
              <a:lumOff val="0"/>
              <a:alphaOff val="0"/>
            </a:schemeClr>
          </a:fillRef>
          <a:effectRef idx="2">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165132" tIns="164908" rIns="164544" bIns="164908" numCol="1" spcCol="1270" anchor="ctr" anchorCtr="0">
            <a:noAutofit/>
          </a:bodyPr>
          <a:lstStyle/>
          <a:p>
            <a:pPr lvl="0" algn="ctr" defTabSz="622300">
              <a:lnSpc>
                <a:spcPct val="90000"/>
              </a:lnSpc>
              <a:spcBef>
                <a:spcPct val="0"/>
              </a:spcBef>
              <a:spcAft>
                <a:spcPct val="35000"/>
              </a:spcAft>
            </a:pPr>
            <a:r>
              <a:rPr lang="en-MY" sz="1400" kern="1200"/>
              <a:t>Risk Matrix</a:t>
            </a:r>
          </a:p>
        </xdr:txBody>
      </xdr:sp>
      <xdr:sp macro="" textlink="">
        <xdr:nvSpPr>
          <xdr:cNvPr id="25" name="Teardrop 24"/>
          <xdr:cNvSpPr/>
        </xdr:nvSpPr>
        <xdr:spPr>
          <a:xfrm rot="2700000">
            <a:off x="4988435" y="1182073"/>
            <a:ext cx="1102955" cy="1102955"/>
          </a:xfrm>
          <a:prstGeom prst="teardrop">
            <a:avLst>
              <a:gd name="adj" fmla="val 100000"/>
            </a:avLst>
          </a:prstGeom>
          <a:scene3d>
            <a:camera prst="orthographicFront"/>
            <a:lightRig rig="threePt" dir="t">
              <a:rot lat="0" lon="0" rev="7500000"/>
            </a:lightRig>
          </a:scene3d>
          <a:sp3d prstMaterial="plastic">
            <a:bevelT w="127000" h="25400" prst="relaxedInset"/>
          </a:sp3d>
        </xdr:spPr>
        <xdr:style>
          <a:lnRef idx="0">
            <a:schemeClr val="lt1">
              <a:hueOff val="0"/>
              <a:satOff val="0"/>
              <a:lumOff val="0"/>
              <a:alphaOff val="0"/>
            </a:schemeClr>
          </a:lnRef>
          <a:fillRef idx="3">
            <a:schemeClr val="accent5">
              <a:hueOff val="-2483469"/>
              <a:satOff val="9953"/>
              <a:lumOff val="2157"/>
              <a:alphaOff val="0"/>
            </a:schemeClr>
          </a:fillRef>
          <a:effectRef idx="2">
            <a:schemeClr val="accent5">
              <a:hueOff val="-2483469"/>
              <a:satOff val="9953"/>
              <a:lumOff val="2157"/>
              <a:alphaOff val="0"/>
            </a:schemeClr>
          </a:effectRef>
          <a:fontRef idx="minor">
            <a:schemeClr val="lt1"/>
          </a:fontRef>
        </xdr:style>
      </xdr:sp>
      <xdr:sp macro="" textlink="">
        <xdr:nvSpPr>
          <xdr:cNvPr id="26" name="Freeform 25">
            <a:hlinkClick xmlns:r="http://schemas.openxmlformats.org/officeDocument/2006/relationships" r:id="rId2"/>
          </xdr:cNvPr>
          <xdr:cNvSpPr/>
        </xdr:nvSpPr>
        <xdr:spPr>
          <a:xfrm>
            <a:off x="5025943" y="1218797"/>
            <a:ext cx="1029700" cy="1029700"/>
          </a:xfrm>
          <a:custGeom>
            <a:avLst/>
            <a:gdLst>
              <a:gd name="connsiteX0" fmla="*/ 0 w 1029700"/>
              <a:gd name="connsiteY0" fmla="*/ 514850 h 1029700"/>
              <a:gd name="connsiteX1" fmla="*/ 514850 w 1029700"/>
              <a:gd name="connsiteY1" fmla="*/ 0 h 1029700"/>
              <a:gd name="connsiteX2" fmla="*/ 1029700 w 1029700"/>
              <a:gd name="connsiteY2" fmla="*/ 514850 h 1029700"/>
              <a:gd name="connsiteX3" fmla="*/ 514850 w 1029700"/>
              <a:gd name="connsiteY3" fmla="*/ 1029700 h 1029700"/>
              <a:gd name="connsiteX4" fmla="*/ 0 w 1029700"/>
              <a:gd name="connsiteY4" fmla="*/ 514850 h 10297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9700" h="1029700">
                <a:moveTo>
                  <a:pt x="0" y="514850"/>
                </a:moveTo>
                <a:cubicBezTo>
                  <a:pt x="0" y="230506"/>
                  <a:pt x="230506" y="0"/>
                  <a:pt x="514850" y="0"/>
                </a:cubicBezTo>
                <a:cubicBezTo>
                  <a:pt x="799194" y="0"/>
                  <a:pt x="1029700" y="230506"/>
                  <a:pt x="1029700" y="514850"/>
                </a:cubicBezTo>
                <a:cubicBezTo>
                  <a:pt x="1029700" y="799194"/>
                  <a:pt x="799194" y="1029700"/>
                  <a:pt x="514850" y="1029700"/>
                </a:cubicBezTo>
                <a:cubicBezTo>
                  <a:pt x="230506" y="1029700"/>
                  <a:pt x="0" y="799194"/>
                  <a:pt x="0" y="514850"/>
                </a:cubicBezTo>
                <a:close/>
              </a:path>
            </a:pathLst>
          </a:custGeom>
          <a:scene3d>
            <a:camera prst="orthographicFront"/>
            <a:lightRig rig="threePt" dir="t">
              <a:rot lat="0" lon="0" rev="7500000"/>
            </a:lightRig>
          </a:scene3d>
          <a:sp3d z="152400" extrusionH="63500" prstMaterial="dkEdge">
            <a:bevelT w="135400" h="16350" prst="relaxedInset"/>
            <a:contourClr>
              <a:schemeClr val="bg1"/>
            </a:contourClr>
          </a:sp3d>
        </xdr:spPr>
        <xdr:style>
          <a:lnRef idx="1">
            <a:schemeClr val="accent5">
              <a:hueOff val="-2483469"/>
              <a:satOff val="9953"/>
              <a:lumOff val="2157"/>
              <a:alphaOff val="0"/>
            </a:schemeClr>
          </a:lnRef>
          <a:fillRef idx="1">
            <a:schemeClr val="lt1">
              <a:alpha val="90000"/>
              <a:hueOff val="0"/>
              <a:satOff val="0"/>
              <a:lumOff val="0"/>
              <a:alphaOff val="0"/>
            </a:schemeClr>
          </a:fillRef>
          <a:effectRef idx="2">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164545" tIns="164908" rIns="165131" bIns="164908" numCol="1" spcCol="1270" anchor="ctr" anchorCtr="0">
            <a:noAutofit/>
          </a:bodyPr>
          <a:lstStyle/>
          <a:p>
            <a:pPr lvl="0" algn="ctr" defTabSz="622300">
              <a:lnSpc>
                <a:spcPct val="90000"/>
              </a:lnSpc>
              <a:spcBef>
                <a:spcPct val="0"/>
              </a:spcBef>
              <a:spcAft>
                <a:spcPct val="35000"/>
              </a:spcAft>
            </a:pPr>
            <a:r>
              <a:rPr lang="en-MY" sz="1400" kern="1200"/>
              <a:t>Risk Register List</a:t>
            </a:r>
          </a:p>
        </xdr:txBody>
      </xdr:sp>
      <xdr:sp macro="" textlink="">
        <xdr:nvSpPr>
          <xdr:cNvPr id="27" name="Teardrop 26"/>
          <xdr:cNvSpPr/>
        </xdr:nvSpPr>
        <xdr:spPr>
          <a:xfrm rot="2700000">
            <a:off x="3848954" y="1182073"/>
            <a:ext cx="1102955" cy="1102955"/>
          </a:xfrm>
          <a:prstGeom prst="teardrop">
            <a:avLst>
              <a:gd name="adj" fmla="val 100000"/>
            </a:avLst>
          </a:prstGeom>
          <a:scene3d>
            <a:camera prst="orthographicFront"/>
            <a:lightRig rig="threePt" dir="t">
              <a:rot lat="0" lon="0" rev="7500000"/>
            </a:lightRig>
          </a:scene3d>
          <a:sp3d prstMaterial="plastic">
            <a:bevelT w="127000" h="25400" prst="relaxedInset"/>
          </a:sp3d>
        </xdr:spPr>
        <xdr:style>
          <a:lnRef idx="0">
            <a:schemeClr val="lt1">
              <a:hueOff val="0"/>
              <a:satOff val="0"/>
              <a:lumOff val="0"/>
              <a:alphaOff val="0"/>
            </a:schemeClr>
          </a:lnRef>
          <a:fillRef idx="3">
            <a:schemeClr val="accent5">
              <a:hueOff val="-4966938"/>
              <a:satOff val="19906"/>
              <a:lumOff val="4314"/>
              <a:alphaOff val="0"/>
            </a:schemeClr>
          </a:fillRef>
          <a:effectRef idx="2">
            <a:schemeClr val="accent5">
              <a:hueOff val="-4966938"/>
              <a:satOff val="19906"/>
              <a:lumOff val="4314"/>
              <a:alphaOff val="0"/>
            </a:schemeClr>
          </a:effectRef>
          <a:fontRef idx="minor">
            <a:schemeClr val="lt1"/>
          </a:fontRef>
        </xdr:style>
      </xdr:sp>
      <xdr:sp macro="" textlink="">
        <xdr:nvSpPr>
          <xdr:cNvPr id="28" name="Freeform 27">
            <a:hlinkClick xmlns:r="http://schemas.openxmlformats.org/officeDocument/2006/relationships" r:id="rId3"/>
          </xdr:cNvPr>
          <xdr:cNvSpPr/>
        </xdr:nvSpPr>
        <xdr:spPr>
          <a:xfrm>
            <a:off x="3885875" y="1218797"/>
            <a:ext cx="1029700" cy="1029700"/>
          </a:xfrm>
          <a:custGeom>
            <a:avLst/>
            <a:gdLst>
              <a:gd name="connsiteX0" fmla="*/ 0 w 1029700"/>
              <a:gd name="connsiteY0" fmla="*/ 514850 h 1029700"/>
              <a:gd name="connsiteX1" fmla="*/ 514850 w 1029700"/>
              <a:gd name="connsiteY1" fmla="*/ 0 h 1029700"/>
              <a:gd name="connsiteX2" fmla="*/ 1029700 w 1029700"/>
              <a:gd name="connsiteY2" fmla="*/ 514850 h 1029700"/>
              <a:gd name="connsiteX3" fmla="*/ 514850 w 1029700"/>
              <a:gd name="connsiteY3" fmla="*/ 1029700 h 1029700"/>
              <a:gd name="connsiteX4" fmla="*/ 0 w 1029700"/>
              <a:gd name="connsiteY4" fmla="*/ 514850 h 10297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9700" h="1029700">
                <a:moveTo>
                  <a:pt x="0" y="514850"/>
                </a:moveTo>
                <a:cubicBezTo>
                  <a:pt x="0" y="230506"/>
                  <a:pt x="230506" y="0"/>
                  <a:pt x="514850" y="0"/>
                </a:cubicBezTo>
                <a:cubicBezTo>
                  <a:pt x="799194" y="0"/>
                  <a:pt x="1029700" y="230506"/>
                  <a:pt x="1029700" y="514850"/>
                </a:cubicBezTo>
                <a:cubicBezTo>
                  <a:pt x="1029700" y="799194"/>
                  <a:pt x="799194" y="1029700"/>
                  <a:pt x="514850" y="1029700"/>
                </a:cubicBezTo>
                <a:cubicBezTo>
                  <a:pt x="230506" y="1029700"/>
                  <a:pt x="0" y="799194"/>
                  <a:pt x="0" y="514850"/>
                </a:cubicBezTo>
                <a:close/>
              </a:path>
            </a:pathLst>
          </a:custGeom>
          <a:scene3d>
            <a:camera prst="orthographicFront"/>
            <a:lightRig rig="threePt" dir="t">
              <a:rot lat="0" lon="0" rev="7500000"/>
            </a:lightRig>
          </a:scene3d>
          <a:sp3d z="152400" extrusionH="63500" prstMaterial="dkEdge">
            <a:bevelT w="135400" h="16350" prst="relaxedInset"/>
            <a:contourClr>
              <a:schemeClr val="bg1"/>
            </a:contourClr>
          </a:sp3d>
        </xdr:spPr>
        <xdr:style>
          <a:lnRef idx="1">
            <a:schemeClr val="accent5">
              <a:hueOff val="-4966938"/>
              <a:satOff val="19906"/>
              <a:lumOff val="4314"/>
              <a:alphaOff val="0"/>
            </a:schemeClr>
          </a:lnRef>
          <a:fillRef idx="1">
            <a:schemeClr val="lt1">
              <a:alpha val="90000"/>
              <a:hueOff val="0"/>
              <a:satOff val="0"/>
              <a:lumOff val="0"/>
              <a:alphaOff val="0"/>
            </a:schemeClr>
          </a:fillRef>
          <a:effectRef idx="2">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164545" tIns="164908" rIns="165131" bIns="164908" numCol="1" spcCol="1270" anchor="ctr" anchorCtr="0">
            <a:noAutofit/>
          </a:bodyPr>
          <a:lstStyle/>
          <a:p>
            <a:pPr lvl="0" algn="ctr" defTabSz="622300">
              <a:lnSpc>
                <a:spcPct val="90000"/>
              </a:lnSpc>
              <a:spcBef>
                <a:spcPct val="0"/>
              </a:spcBef>
              <a:spcAft>
                <a:spcPct val="35000"/>
              </a:spcAft>
            </a:pPr>
            <a:r>
              <a:rPr lang="en-MY" sz="1400" kern="1200"/>
              <a:t>EAIA</a:t>
            </a:r>
          </a:p>
        </xdr:txBody>
      </xdr:sp>
      <xdr:sp macro="" textlink="">
        <xdr:nvSpPr>
          <xdr:cNvPr id="29" name="Teardrop 28"/>
          <xdr:cNvSpPr/>
        </xdr:nvSpPr>
        <xdr:spPr>
          <a:xfrm rot="2700000">
            <a:off x="2708886" y="1182073"/>
            <a:ext cx="1102955" cy="1102955"/>
          </a:xfrm>
          <a:prstGeom prst="teardrop">
            <a:avLst>
              <a:gd name="adj" fmla="val 100000"/>
            </a:avLst>
          </a:prstGeom>
          <a:scene3d>
            <a:camera prst="orthographicFront"/>
            <a:lightRig rig="threePt" dir="t">
              <a:rot lat="0" lon="0" rev="7500000"/>
            </a:lightRig>
          </a:scene3d>
          <a:sp3d prstMaterial="plastic">
            <a:bevelT w="127000" h="25400" prst="relaxedInset"/>
          </a:sp3d>
        </xdr:spPr>
        <xdr:style>
          <a:lnRef idx="0">
            <a:schemeClr val="lt1">
              <a:hueOff val="0"/>
              <a:satOff val="0"/>
              <a:lumOff val="0"/>
              <a:alphaOff val="0"/>
            </a:schemeClr>
          </a:lnRef>
          <a:fillRef idx="3">
            <a:schemeClr val="accent5">
              <a:hueOff val="-7450407"/>
              <a:satOff val="29858"/>
              <a:lumOff val="6471"/>
              <a:alphaOff val="0"/>
            </a:schemeClr>
          </a:fillRef>
          <a:effectRef idx="2">
            <a:schemeClr val="accent5">
              <a:hueOff val="-7450407"/>
              <a:satOff val="29858"/>
              <a:lumOff val="6471"/>
              <a:alphaOff val="0"/>
            </a:schemeClr>
          </a:effectRef>
          <a:fontRef idx="minor">
            <a:schemeClr val="lt1"/>
          </a:fontRef>
        </xdr:style>
      </xdr:sp>
      <xdr:sp macro="" textlink="">
        <xdr:nvSpPr>
          <xdr:cNvPr id="30" name="Freeform 29">
            <a:hlinkClick xmlns:r="http://schemas.openxmlformats.org/officeDocument/2006/relationships" r:id="rId4"/>
          </xdr:cNvPr>
          <xdr:cNvSpPr/>
        </xdr:nvSpPr>
        <xdr:spPr>
          <a:xfrm>
            <a:off x="2745807" y="1218797"/>
            <a:ext cx="1029700" cy="1029700"/>
          </a:xfrm>
          <a:custGeom>
            <a:avLst/>
            <a:gdLst>
              <a:gd name="connsiteX0" fmla="*/ 0 w 1029700"/>
              <a:gd name="connsiteY0" fmla="*/ 514850 h 1029700"/>
              <a:gd name="connsiteX1" fmla="*/ 514850 w 1029700"/>
              <a:gd name="connsiteY1" fmla="*/ 0 h 1029700"/>
              <a:gd name="connsiteX2" fmla="*/ 1029700 w 1029700"/>
              <a:gd name="connsiteY2" fmla="*/ 514850 h 1029700"/>
              <a:gd name="connsiteX3" fmla="*/ 514850 w 1029700"/>
              <a:gd name="connsiteY3" fmla="*/ 1029700 h 1029700"/>
              <a:gd name="connsiteX4" fmla="*/ 0 w 1029700"/>
              <a:gd name="connsiteY4" fmla="*/ 514850 h 10297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9700" h="1029700">
                <a:moveTo>
                  <a:pt x="0" y="514850"/>
                </a:moveTo>
                <a:cubicBezTo>
                  <a:pt x="0" y="230506"/>
                  <a:pt x="230506" y="0"/>
                  <a:pt x="514850" y="0"/>
                </a:cubicBezTo>
                <a:cubicBezTo>
                  <a:pt x="799194" y="0"/>
                  <a:pt x="1029700" y="230506"/>
                  <a:pt x="1029700" y="514850"/>
                </a:cubicBezTo>
                <a:cubicBezTo>
                  <a:pt x="1029700" y="799194"/>
                  <a:pt x="799194" y="1029700"/>
                  <a:pt x="514850" y="1029700"/>
                </a:cubicBezTo>
                <a:cubicBezTo>
                  <a:pt x="230506" y="1029700"/>
                  <a:pt x="0" y="799194"/>
                  <a:pt x="0" y="514850"/>
                </a:cubicBezTo>
                <a:close/>
              </a:path>
            </a:pathLst>
          </a:custGeom>
          <a:scene3d>
            <a:camera prst="orthographicFront"/>
            <a:lightRig rig="threePt" dir="t">
              <a:rot lat="0" lon="0" rev="7500000"/>
            </a:lightRig>
          </a:scene3d>
          <a:sp3d z="152400" extrusionH="63500" prstMaterial="dkEdge">
            <a:bevelT w="135400" h="16350" prst="relaxedInset"/>
            <a:contourClr>
              <a:schemeClr val="bg1"/>
            </a:contourClr>
          </a:sp3d>
        </xdr:spPr>
        <xdr:style>
          <a:lnRef idx="1">
            <a:schemeClr val="accent5">
              <a:hueOff val="-7450407"/>
              <a:satOff val="29858"/>
              <a:lumOff val="6471"/>
              <a:alphaOff val="0"/>
            </a:schemeClr>
          </a:lnRef>
          <a:fillRef idx="1">
            <a:schemeClr val="lt1">
              <a:alpha val="90000"/>
              <a:hueOff val="0"/>
              <a:satOff val="0"/>
              <a:lumOff val="0"/>
              <a:alphaOff val="0"/>
            </a:schemeClr>
          </a:fillRef>
          <a:effectRef idx="2">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165132" tIns="164908" rIns="164544" bIns="164908" numCol="1" spcCol="1270" anchor="ctr" anchorCtr="0">
            <a:noAutofit/>
          </a:bodyPr>
          <a:lstStyle/>
          <a:p>
            <a:pPr lvl="0" algn="ctr" defTabSz="622300">
              <a:lnSpc>
                <a:spcPct val="90000"/>
              </a:lnSpc>
              <a:spcBef>
                <a:spcPct val="0"/>
              </a:spcBef>
              <a:spcAft>
                <a:spcPct val="35000"/>
              </a:spcAft>
            </a:pPr>
            <a:r>
              <a:rPr lang="en-MY" sz="1400" kern="1200"/>
              <a:t>Joblist</a:t>
            </a:r>
          </a:p>
        </xdr:txBody>
      </xdr:sp>
    </xdr:grpSp>
    <xdr:clientData/>
  </xdr:twoCellAnchor>
  <xdr:oneCellAnchor>
    <xdr:from>
      <xdr:col>3</xdr:col>
      <xdr:colOff>555042</xdr:colOff>
      <xdr:row>1</xdr:row>
      <xdr:rowOff>35193</xdr:rowOff>
    </xdr:from>
    <xdr:ext cx="4309641" cy="714375"/>
    <xdr:sp macro="" textlink="">
      <xdr:nvSpPr>
        <xdr:cNvPr id="20" name="Rectangle 19"/>
        <xdr:cNvSpPr/>
      </xdr:nvSpPr>
      <xdr:spPr>
        <a:xfrm>
          <a:off x="2290529" y="212778"/>
          <a:ext cx="4309641" cy="714375"/>
        </a:xfrm>
        <a:prstGeom prst="rect">
          <a:avLst/>
        </a:prstGeom>
        <a:noFill/>
      </xdr:spPr>
      <xdr:txBody>
        <a:bodyPr wrap="none" lIns="91440" tIns="45720" rIns="91440" bIns="45720">
          <a:noAutofit/>
        </a:bodyPr>
        <a:lstStyle/>
        <a:p>
          <a:pPr algn="ctr"/>
          <a:r>
            <a:rPr lang="en-US" sz="2800" b="1" cap="none" spc="0">
              <a:ln w="12700">
                <a:solidFill>
                  <a:schemeClr val="accent5"/>
                </a:solidFill>
                <a:prstDash val="solid"/>
              </a:ln>
              <a:pattFill prst="ltDnDiag">
                <a:fgClr>
                  <a:schemeClr val="accent5">
                    <a:lumMod val="60000"/>
                    <a:lumOff val="40000"/>
                  </a:schemeClr>
                </a:fgClr>
                <a:bgClr>
                  <a:schemeClr val="bg1"/>
                </a:bgClr>
              </a:pattFill>
              <a:effectLst/>
            </a:rPr>
            <a:t>Environmental</a:t>
          </a:r>
          <a:r>
            <a:rPr lang="en-US" sz="2800" b="1" cap="none" spc="0" baseline="0">
              <a:ln w="12700">
                <a:solidFill>
                  <a:schemeClr val="accent5"/>
                </a:solidFill>
                <a:prstDash val="solid"/>
              </a:ln>
              <a:pattFill prst="ltDnDiag">
                <a:fgClr>
                  <a:schemeClr val="accent5">
                    <a:lumMod val="60000"/>
                    <a:lumOff val="40000"/>
                  </a:schemeClr>
                </a:fgClr>
                <a:bgClr>
                  <a:schemeClr val="bg1"/>
                </a:bgClr>
              </a:pattFill>
              <a:effectLst/>
            </a:rPr>
            <a:t> Aspect &amp; Impact Assessment</a:t>
          </a:r>
        </a:p>
        <a:p>
          <a:pPr algn="ctr"/>
          <a:r>
            <a:rPr lang="en-US" sz="2400" b="1" cap="none" spc="0" baseline="0">
              <a:ln w="12700">
                <a:solidFill>
                  <a:schemeClr val="accent5"/>
                </a:solidFill>
                <a:prstDash val="solid"/>
              </a:ln>
              <a:pattFill prst="ltDnDiag">
                <a:fgClr>
                  <a:schemeClr val="accent5">
                    <a:lumMod val="60000"/>
                    <a:lumOff val="40000"/>
                  </a:schemeClr>
                </a:fgClr>
                <a:bgClr>
                  <a:schemeClr val="bg1"/>
                </a:bgClr>
              </a:pattFill>
              <a:effectLst/>
            </a:rPr>
            <a:t>for</a:t>
          </a:r>
          <a:endParaRPr lang="en-US" sz="1600" b="1" cap="none" spc="0">
            <a:ln w="12700">
              <a:solidFill>
                <a:schemeClr val="accent5"/>
              </a:solidFill>
              <a:prstDash val="solid"/>
            </a:ln>
            <a:pattFill prst="ltDnDiag">
              <a:fgClr>
                <a:schemeClr val="accent5">
                  <a:lumMod val="60000"/>
                  <a:lumOff val="40000"/>
                </a:schemeClr>
              </a:fgClr>
              <a:bgClr>
                <a:schemeClr val="bg1"/>
              </a:bgClr>
            </a:pattFill>
            <a:effectLst/>
          </a:endParaRPr>
        </a:p>
      </xdr:txBody>
    </xdr:sp>
    <xdr:clientData/>
  </xdr:oneCellAnchor>
  <xdr:twoCellAnchor>
    <xdr:from>
      <xdr:col>0</xdr:col>
      <xdr:colOff>0</xdr:colOff>
      <xdr:row>2</xdr:row>
      <xdr:rowOff>0</xdr:rowOff>
    </xdr:from>
    <xdr:to>
      <xdr:col>14</xdr:col>
      <xdr:colOff>447675</xdr:colOff>
      <xdr:row>13</xdr:row>
      <xdr:rowOff>38100</xdr:rowOff>
    </xdr:to>
    <xdr:sp macro="" textlink="">
      <xdr:nvSpPr>
        <xdr:cNvPr id="21" name="Rectangle 20"/>
        <xdr:cNvSpPr/>
      </xdr:nvSpPr>
      <xdr:spPr>
        <a:xfrm>
          <a:off x="0" y="1409700"/>
          <a:ext cx="8877300" cy="1971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MY" sz="1100"/>
        </a:p>
      </xdr:txBody>
    </xdr:sp>
    <xdr:clientData/>
  </xdr:twoCellAnchor>
  <xdr:twoCellAnchor>
    <xdr:from>
      <xdr:col>3</xdr:col>
      <xdr:colOff>575861</xdr:colOff>
      <xdr:row>13</xdr:row>
      <xdr:rowOff>57149</xdr:rowOff>
    </xdr:from>
    <xdr:to>
      <xdr:col>5</xdr:col>
      <xdr:colOff>423462</xdr:colOff>
      <xdr:row>19</xdr:row>
      <xdr:rowOff>142874</xdr:rowOff>
    </xdr:to>
    <xdr:sp macro="" textlink="">
      <xdr:nvSpPr>
        <xdr:cNvPr id="16" name="Round Diagonal Corner Rectangle 15"/>
        <xdr:cNvSpPr/>
      </xdr:nvSpPr>
      <xdr:spPr>
        <a:xfrm>
          <a:off x="2311348" y="3398971"/>
          <a:ext cx="1074550" cy="1054369"/>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MY" sz="1100">
              <a:solidFill>
                <a:schemeClr val="tx1">
                  <a:lumMod val="65000"/>
                  <a:lumOff val="35000"/>
                </a:schemeClr>
              </a:solidFill>
            </a:rPr>
            <a:t>MAIN</a:t>
          </a:r>
          <a:r>
            <a:rPr lang="en-MY" sz="1100" baseline="0">
              <a:solidFill>
                <a:schemeClr val="tx1">
                  <a:lumMod val="65000"/>
                  <a:lumOff val="35000"/>
                </a:schemeClr>
              </a:solidFill>
            </a:rPr>
            <a:t> DATA CENTRE to input for assessment</a:t>
          </a:r>
          <a:endParaRPr lang="en-MY" sz="1100">
            <a:solidFill>
              <a:schemeClr val="tx1">
                <a:lumMod val="65000"/>
                <a:lumOff val="35000"/>
              </a:schemeClr>
            </a:solidFill>
          </a:endParaRPr>
        </a:p>
      </xdr:txBody>
    </xdr:sp>
    <xdr:clientData/>
  </xdr:twoCellAnchor>
  <xdr:twoCellAnchor>
    <xdr:from>
      <xdr:col>5</xdr:col>
      <xdr:colOff>471086</xdr:colOff>
      <xdr:row>13</xdr:row>
      <xdr:rowOff>57149</xdr:rowOff>
    </xdr:from>
    <xdr:to>
      <xdr:col>7</xdr:col>
      <xdr:colOff>318686</xdr:colOff>
      <xdr:row>19</xdr:row>
      <xdr:rowOff>142874</xdr:rowOff>
    </xdr:to>
    <xdr:sp macro="" textlink="">
      <xdr:nvSpPr>
        <xdr:cNvPr id="17" name="Round Diagonal Corner Rectangle 16"/>
        <xdr:cNvSpPr/>
      </xdr:nvSpPr>
      <xdr:spPr>
        <a:xfrm>
          <a:off x="3433522" y="3398971"/>
          <a:ext cx="1074550" cy="1054369"/>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MY" sz="1100">
              <a:solidFill>
                <a:schemeClr val="tx1">
                  <a:lumMod val="65000"/>
                  <a:lumOff val="35000"/>
                </a:schemeClr>
              </a:solidFill>
            </a:rPr>
            <a:t>An</a:t>
          </a:r>
          <a:r>
            <a:rPr lang="en-MY" sz="1100" baseline="0">
              <a:solidFill>
                <a:schemeClr val="tx1">
                  <a:lumMod val="65000"/>
                  <a:lumOff val="35000"/>
                </a:schemeClr>
              </a:solidFill>
            </a:rPr>
            <a:t> outcome to be generated once Joblist are inserted</a:t>
          </a:r>
          <a:endParaRPr lang="en-MY" sz="1100">
            <a:solidFill>
              <a:schemeClr val="tx1">
                <a:lumMod val="65000"/>
                <a:lumOff val="35000"/>
              </a:schemeClr>
            </a:solidFill>
          </a:endParaRPr>
        </a:p>
      </xdr:txBody>
    </xdr:sp>
    <xdr:clientData/>
  </xdr:twoCellAnchor>
  <xdr:twoCellAnchor>
    <xdr:from>
      <xdr:col>7</xdr:col>
      <xdr:colOff>366310</xdr:colOff>
      <xdr:row>13</xdr:row>
      <xdr:rowOff>57149</xdr:rowOff>
    </xdr:from>
    <xdr:to>
      <xdr:col>9</xdr:col>
      <xdr:colOff>266377</xdr:colOff>
      <xdr:row>19</xdr:row>
      <xdr:rowOff>153369</xdr:rowOff>
    </xdr:to>
    <xdr:sp macro="" textlink="">
      <xdr:nvSpPr>
        <xdr:cNvPr id="18" name="Round Diagonal Corner Rectangle 17"/>
        <xdr:cNvSpPr/>
      </xdr:nvSpPr>
      <xdr:spPr>
        <a:xfrm>
          <a:off x="4555696" y="3398971"/>
          <a:ext cx="1127016" cy="1064864"/>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MY" sz="1100">
              <a:solidFill>
                <a:schemeClr val="tx1">
                  <a:lumMod val="65000"/>
                  <a:lumOff val="35000"/>
                </a:schemeClr>
              </a:solidFill>
            </a:rPr>
            <a:t>Screening to prioritize</a:t>
          </a:r>
          <a:r>
            <a:rPr lang="en-MY" sz="1100" baseline="0">
              <a:solidFill>
                <a:schemeClr val="tx1">
                  <a:lumMod val="65000"/>
                  <a:lumOff val="35000"/>
                </a:schemeClr>
              </a:solidFill>
            </a:rPr>
            <a:t> identified significant impact</a:t>
          </a:r>
          <a:endParaRPr lang="en-MY" sz="1100">
            <a:solidFill>
              <a:schemeClr val="tx1">
                <a:lumMod val="65000"/>
                <a:lumOff val="35000"/>
              </a:schemeClr>
            </a:solidFill>
          </a:endParaRPr>
        </a:p>
      </xdr:txBody>
    </xdr:sp>
    <xdr:clientData/>
  </xdr:twoCellAnchor>
  <xdr:twoCellAnchor>
    <xdr:from>
      <xdr:col>9</xdr:col>
      <xdr:colOff>318039</xdr:colOff>
      <xdr:row>13</xdr:row>
      <xdr:rowOff>57149</xdr:rowOff>
    </xdr:from>
    <xdr:to>
      <xdr:col>11</xdr:col>
      <xdr:colOff>165640</xdr:colOff>
      <xdr:row>19</xdr:row>
      <xdr:rowOff>133350</xdr:rowOff>
    </xdr:to>
    <xdr:sp macro="" textlink="">
      <xdr:nvSpPr>
        <xdr:cNvPr id="19" name="Round Diagonal Corner Rectangle 18"/>
        <xdr:cNvSpPr/>
      </xdr:nvSpPr>
      <xdr:spPr>
        <a:xfrm>
          <a:off x="5734374" y="3398971"/>
          <a:ext cx="1074550" cy="1044845"/>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MY" sz="1100">
              <a:solidFill>
                <a:schemeClr val="tx1">
                  <a:lumMod val="65000"/>
                  <a:lumOff val="35000"/>
                </a:schemeClr>
              </a:solidFill>
            </a:rPr>
            <a:t>Risk rating evaluation</a:t>
          </a:r>
          <a:r>
            <a:rPr lang="en-MY" sz="1100" baseline="0">
              <a:solidFill>
                <a:schemeClr val="tx1">
                  <a:lumMod val="65000"/>
                  <a:lumOff val="35000"/>
                </a:schemeClr>
              </a:solidFill>
            </a:rPr>
            <a:t> and justification criteria</a:t>
          </a:r>
          <a:endParaRPr lang="en-MY" sz="1100">
            <a:solidFill>
              <a:schemeClr val="tx1">
                <a:lumMod val="65000"/>
                <a:lumOff val="3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38</xdr:row>
          <xdr:rowOff>76200</xdr:rowOff>
        </xdr:from>
        <xdr:to>
          <xdr:col>3</xdr:col>
          <xdr:colOff>2095500</xdr:colOff>
          <xdr:row>39</xdr:row>
          <xdr:rowOff>28575</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85725</xdr:rowOff>
        </xdr:from>
        <xdr:to>
          <xdr:col>3</xdr:col>
          <xdr:colOff>2095500</xdr:colOff>
          <xdr:row>42</xdr:row>
          <xdr:rowOff>38100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66675</xdr:rowOff>
        </xdr:from>
        <xdr:to>
          <xdr:col>3</xdr:col>
          <xdr:colOff>2095500</xdr:colOff>
          <xdr:row>42</xdr:row>
          <xdr:rowOff>266700</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104775</xdr:rowOff>
        </xdr:from>
        <xdr:to>
          <xdr:col>3</xdr:col>
          <xdr:colOff>2095500</xdr:colOff>
          <xdr:row>52</xdr:row>
          <xdr:rowOff>57150</xdr:rowOff>
        </xdr:to>
        <xdr:sp macro="" textlink="">
          <xdr:nvSpPr>
            <xdr:cNvPr id="2061" name="Drop Down 13"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104775</xdr:rowOff>
        </xdr:from>
        <xdr:to>
          <xdr:col>3</xdr:col>
          <xdr:colOff>2085975</xdr:colOff>
          <xdr:row>53</xdr:row>
          <xdr:rowOff>57150</xdr:rowOff>
        </xdr:to>
        <xdr:sp macro="" textlink="">
          <xdr:nvSpPr>
            <xdr:cNvPr id="2063" name="Drop Down 15"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95250</xdr:rowOff>
        </xdr:from>
        <xdr:to>
          <xdr:col>4</xdr:col>
          <xdr:colOff>495300</xdr:colOff>
          <xdr:row>54</xdr:row>
          <xdr:rowOff>66675</xdr:rowOff>
        </xdr:to>
        <xdr:sp macro="" textlink="">
          <xdr:nvSpPr>
            <xdr:cNvPr id="2064" name="Drop Down 16"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76200</xdr:rowOff>
        </xdr:from>
        <xdr:to>
          <xdr:col>3</xdr:col>
          <xdr:colOff>2095500</xdr:colOff>
          <xdr:row>40</xdr:row>
          <xdr:rowOff>28575</xdr:rowOff>
        </xdr:to>
        <xdr:sp macro="" textlink="">
          <xdr:nvSpPr>
            <xdr:cNvPr id="2107" name="Drop Down 59" hidden="1">
              <a:extLst>
                <a:ext uri="{63B3BB69-23CF-44E3-9099-C40C66FF867C}">
                  <a14:compatExt spid="_x0000_s2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825500</xdr:colOff>
      <xdr:row>9</xdr:row>
      <xdr:rowOff>15875</xdr:rowOff>
    </xdr:from>
    <xdr:to>
      <xdr:col>2</xdr:col>
      <xdr:colOff>1695450</xdr:colOff>
      <xdr:row>9</xdr:row>
      <xdr:rowOff>200025</xdr:rowOff>
    </xdr:to>
    <xdr:cxnSp macro="">
      <xdr:nvCxnSpPr>
        <xdr:cNvPr id="6" name="Elbow Connector 5"/>
        <xdr:cNvCxnSpPr/>
      </xdr:nvCxnSpPr>
      <xdr:spPr>
        <a:xfrm>
          <a:off x="1317625" y="1079500"/>
          <a:ext cx="869950" cy="184150"/>
        </a:xfrm>
        <a:prstGeom prst="bentConnector3">
          <a:avLst>
            <a:gd name="adj1" fmla="val 730"/>
          </a:avLst>
        </a:prstGeom>
        <a:ln w="50800" cmpd="tri">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xdr:col>
      <xdr:colOff>161925</xdr:colOff>
      <xdr:row>9</xdr:row>
      <xdr:rowOff>190500</xdr:rowOff>
    </xdr:from>
    <xdr:to>
      <xdr:col>4</xdr:col>
      <xdr:colOff>1254125</xdr:colOff>
      <xdr:row>10</xdr:row>
      <xdr:rowOff>119062</xdr:rowOff>
    </xdr:to>
    <xdr:cxnSp macro="">
      <xdr:nvCxnSpPr>
        <xdr:cNvPr id="39" name="Elbow Connector 38"/>
        <xdr:cNvCxnSpPr/>
      </xdr:nvCxnSpPr>
      <xdr:spPr>
        <a:xfrm>
          <a:off x="4471988" y="1254125"/>
          <a:ext cx="1092200" cy="349250"/>
        </a:xfrm>
        <a:prstGeom prst="bentConnector3">
          <a:avLst>
            <a:gd name="adj1" fmla="val 100145"/>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xdr:col>
      <xdr:colOff>1018442</xdr:colOff>
      <xdr:row>11</xdr:row>
      <xdr:rowOff>190499</xdr:rowOff>
    </xdr:from>
    <xdr:to>
      <xdr:col>4</xdr:col>
      <xdr:colOff>161925</xdr:colOff>
      <xdr:row>13</xdr:row>
      <xdr:rowOff>0</xdr:rowOff>
    </xdr:to>
    <xdr:cxnSp macro="">
      <xdr:nvCxnSpPr>
        <xdr:cNvPr id="55" name="Elbow Connector 54"/>
        <xdr:cNvCxnSpPr/>
      </xdr:nvCxnSpPr>
      <xdr:spPr>
        <a:xfrm rot="10800000" flipV="1">
          <a:off x="3231173" y="1831730"/>
          <a:ext cx="1246310" cy="388328"/>
        </a:xfrm>
        <a:prstGeom prst="bentConnector3">
          <a:avLst>
            <a:gd name="adj1" fmla="val 9997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xdr:col>
      <xdr:colOff>161925</xdr:colOff>
      <xdr:row>13</xdr:row>
      <xdr:rowOff>190499</xdr:rowOff>
    </xdr:from>
    <xdr:to>
      <xdr:col>4</xdr:col>
      <xdr:colOff>1264228</xdr:colOff>
      <xdr:row>14</xdr:row>
      <xdr:rowOff>129886</xdr:rowOff>
    </xdr:to>
    <xdr:cxnSp macro="">
      <xdr:nvCxnSpPr>
        <xdr:cNvPr id="61" name="Elbow Connector 60"/>
        <xdr:cNvCxnSpPr/>
      </xdr:nvCxnSpPr>
      <xdr:spPr>
        <a:xfrm>
          <a:off x="4474152" y="2415885"/>
          <a:ext cx="1102303" cy="355024"/>
        </a:xfrm>
        <a:prstGeom prst="bentConnector3">
          <a:avLst>
            <a:gd name="adj1" fmla="val 100275"/>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xdr:col>
      <xdr:colOff>1562100</xdr:colOff>
      <xdr:row>15</xdr:row>
      <xdr:rowOff>209550</xdr:rowOff>
    </xdr:from>
    <xdr:to>
      <xdr:col>4</xdr:col>
      <xdr:colOff>416502</xdr:colOff>
      <xdr:row>15</xdr:row>
      <xdr:rowOff>225135</xdr:rowOff>
    </xdr:to>
    <xdr:cxnSp macro="">
      <xdr:nvCxnSpPr>
        <xdr:cNvPr id="67" name="Elbow Connector 66"/>
        <xdr:cNvCxnSpPr/>
      </xdr:nvCxnSpPr>
      <xdr:spPr>
        <a:xfrm flipH="1" flipV="1">
          <a:off x="3476625" y="4143375"/>
          <a:ext cx="959427" cy="15585"/>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oneCellAnchor>
    <xdr:from>
      <xdr:col>2</xdr:col>
      <xdr:colOff>57150</xdr:colOff>
      <xdr:row>36</xdr:row>
      <xdr:rowOff>238125</xdr:rowOff>
    </xdr:from>
    <xdr:ext cx="801438" cy="256737"/>
    <xdr:sp macro="" textlink="">
      <xdr:nvSpPr>
        <xdr:cNvPr id="2067" name="TextBox 2066"/>
        <xdr:cNvSpPr txBox="1"/>
      </xdr:nvSpPr>
      <xdr:spPr>
        <a:xfrm>
          <a:off x="386195" y="9884352"/>
          <a:ext cx="801438"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050"/>
            <a:t>Activity no:</a:t>
          </a:r>
        </a:p>
      </xdr:txBody>
    </xdr:sp>
    <xdr:clientData/>
  </xdr:oneCellAnchor>
  <mc:AlternateContent xmlns:mc="http://schemas.openxmlformats.org/markup-compatibility/2006">
    <mc:Choice xmlns:a14="http://schemas.microsoft.com/office/drawing/2010/main" Requires="a14">
      <xdr:twoCellAnchor editAs="oneCell">
        <xdr:from>
          <xdr:col>3</xdr:col>
          <xdr:colOff>19050</xdr:colOff>
          <xdr:row>59</xdr:row>
          <xdr:rowOff>47625</xdr:rowOff>
        </xdr:from>
        <xdr:to>
          <xdr:col>3</xdr:col>
          <xdr:colOff>2095500</xdr:colOff>
          <xdr:row>60</xdr:row>
          <xdr:rowOff>0</xdr:rowOff>
        </xdr:to>
        <xdr:sp macro="" textlink="">
          <xdr:nvSpPr>
            <xdr:cNvPr id="2390" name="Drop Down 342" hidden="1">
              <a:extLst>
                <a:ext uri="{63B3BB69-23CF-44E3-9099-C40C66FF867C}">
                  <a14:compatExt spid="_x0000_s2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62</xdr:row>
          <xdr:rowOff>0</xdr:rowOff>
        </xdr:from>
        <xdr:to>
          <xdr:col>3</xdr:col>
          <xdr:colOff>2095500</xdr:colOff>
          <xdr:row>62</xdr:row>
          <xdr:rowOff>209550</xdr:rowOff>
        </xdr:to>
        <xdr:sp macro="" textlink="">
          <xdr:nvSpPr>
            <xdr:cNvPr id="2391" name="Drop Down 343" hidden="1">
              <a:extLst>
                <a:ext uri="{63B3BB69-23CF-44E3-9099-C40C66FF867C}">
                  <a14:compatExt spid="_x0000_s2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0</xdr:rowOff>
        </xdr:from>
        <xdr:to>
          <xdr:col>3</xdr:col>
          <xdr:colOff>2095500</xdr:colOff>
          <xdr:row>63</xdr:row>
          <xdr:rowOff>209550</xdr:rowOff>
        </xdr:to>
        <xdr:sp macro="" textlink="">
          <xdr:nvSpPr>
            <xdr:cNvPr id="2392" name="Drop Down 344" hidden="1">
              <a:extLst>
                <a:ext uri="{63B3BB69-23CF-44E3-9099-C40C66FF867C}">
                  <a14:compatExt spid="_x0000_s2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72</xdr:row>
          <xdr:rowOff>38100</xdr:rowOff>
        </xdr:from>
        <xdr:to>
          <xdr:col>3</xdr:col>
          <xdr:colOff>2095500</xdr:colOff>
          <xdr:row>73</xdr:row>
          <xdr:rowOff>9525</xdr:rowOff>
        </xdr:to>
        <xdr:sp macro="" textlink="">
          <xdr:nvSpPr>
            <xdr:cNvPr id="2394" name="Drop Down 346" hidden="1">
              <a:extLst>
                <a:ext uri="{63B3BB69-23CF-44E3-9099-C40C66FF867C}">
                  <a14:compatExt spid="_x0000_s2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38100</xdr:rowOff>
        </xdr:from>
        <xdr:to>
          <xdr:col>3</xdr:col>
          <xdr:colOff>2095500</xdr:colOff>
          <xdr:row>74</xdr:row>
          <xdr:rowOff>9525</xdr:rowOff>
        </xdr:to>
        <xdr:sp macro="" textlink="">
          <xdr:nvSpPr>
            <xdr:cNvPr id="2395" name="Drop Down 347" hidden="1">
              <a:extLst>
                <a:ext uri="{63B3BB69-23CF-44E3-9099-C40C66FF867C}">
                  <a14:compatExt spid="_x0000_s2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28575</xdr:rowOff>
        </xdr:from>
        <xdr:to>
          <xdr:col>4</xdr:col>
          <xdr:colOff>400050</xdr:colOff>
          <xdr:row>75</xdr:row>
          <xdr:rowOff>0</xdr:rowOff>
        </xdr:to>
        <xdr:sp macro="" textlink="">
          <xdr:nvSpPr>
            <xdr:cNvPr id="2396" name="Drop Down 348" hidden="1">
              <a:extLst>
                <a:ext uri="{63B3BB69-23CF-44E3-9099-C40C66FF867C}">
                  <a14:compatExt spid="_x0000_s2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47625</xdr:rowOff>
        </xdr:from>
        <xdr:to>
          <xdr:col>3</xdr:col>
          <xdr:colOff>2095500</xdr:colOff>
          <xdr:row>61</xdr:row>
          <xdr:rowOff>0</xdr:rowOff>
        </xdr:to>
        <xdr:sp macro="" textlink="">
          <xdr:nvSpPr>
            <xdr:cNvPr id="2397" name="Drop Down 349" hidden="1">
              <a:extLst>
                <a:ext uri="{63B3BB69-23CF-44E3-9099-C40C66FF867C}">
                  <a14:compatExt spid="_x0000_s2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57150</xdr:colOff>
      <xdr:row>57</xdr:row>
      <xdr:rowOff>238125</xdr:rowOff>
    </xdr:from>
    <xdr:ext cx="817660" cy="256737"/>
    <xdr:sp macro="" textlink="">
      <xdr:nvSpPr>
        <xdr:cNvPr id="25" name="TextBox 24"/>
        <xdr:cNvSpPr txBox="1"/>
      </xdr:nvSpPr>
      <xdr:spPr>
        <a:xfrm>
          <a:off x="386195" y="14439034"/>
          <a:ext cx="8176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050"/>
            <a:t>Activity No:</a:t>
          </a:r>
        </a:p>
      </xdr:txBody>
    </xdr:sp>
    <xdr:clientData/>
  </xdr:oneCellAnchor>
  <mc:AlternateContent xmlns:mc="http://schemas.openxmlformats.org/markup-compatibility/2006">
    <mc:Choice xmlns:a14="http://schemas.microsoft.com/office/drawing/2010/main" Requires="a14">
      <xdr:twoCellAnchor editAs="oneCell">
        <xdr:from>
          <xdr:col>3</xdr:col>
          <xdr:colOff>19050</xdr:colOff>
          <xdr:row>80</xdr:row>
          <xdr:rowOff>47625</xdr:rowOff>
        </xdr:from>
        <xdr:to>
          <xdr:col>3</xdr:col>
          <xdr:colOff>2095500</xdr:colOff>
          <xdr:row>81</xdr:row>
          <xdr:rowOff>0</xdr:rowOff>
        </xdr:to>
        <xdr:sp macro="" textlink="">
          <xdr:nvSpPr>
            <xdr:cNvPr id="2414" name="Drop Down 366" hidden="1">
              <a:extLst>
                <a:ext uri="{63B3BB69-23CF-44E3-9099-C40C66FF867C}">
                  <a14:compatExt spid="_x0000_s2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19050</xdr:rowOff>
        </xdr:from>
        <xdr:to>
          <xdr:col>3</xdr:col>
          <xdr:colOff>2095500</xdr:colOff>
          <xdr:row>83</xdr:row>
          <xdr:rowOff>219075</xdr:rowOff>
        </xdr:to>
        <xdr:sp macro="" textlink="">
          <xdr:nvSpPr>
            <xdr:cNvPr id="2415" name="Drop Down 367" hidden="1">
              <a:extLst>
                <a:ext uri="{63B3BB69-23CF-44E3-9099-C40C66FF867C}">
                  <a14:compatExt spid="_x0000_s2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9525</xdr:rowOff>
        </xdr:from>
        <xdr:to>
          <xdr:col>3</xdr:col>
          <xdr:colOff>2085975</xdr:colOff>
          <xdr:row>84</xdr:row>
          <xdr:rowOff>209550</xdr:rowOff>
        </xdr:to>
        <xdr:sp macro="" textlink="">
          <xdr:nvSpPr>
            <xdr:cNvPr id="2416" name="Drop Down 368" hidden="1">
              <a:extLst>
                <a:ext uri="{63B3BB69-23CF-44E3-9099-C40C66FF867C}">
                  <a14:compatExt spid="_x0000_s2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1704975</xdr:colOff>
          <xdr:row>93</xdr:row>
          <xdr:rowOff>47625</xdr:rowOff>
        </xdr:from>
        <xdr:to>
          <xdr:col>3</xdr:col>
          <xdr:colOff>2066925</xdr:colOff>
          <xdr:row>94</xdr:row>
          <xdr:rowOff>19050</xdr:rowOff>
        </xdr:to>
        <xdr:sp macro="" textlink="">
          <xdr:nvSpPr>
            <xdr:cNvPr id="2418" name="Drop Down 370" hidden="1">
              <a:extLst>
                <a:ext uri="{63B3BB69-23CF-44E3-9099-C40C66FF867C}">
                  <a14:compatExt spid="_x0000_s2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38100</xdr:rowOff>
        </xdr:from>
        <xdr:to>
          <xdr:col>3</xdr:col>
          <xdr:colOff>2076450</xdr:colOff>
          <xdr:row>95</xdr:row>
          <xdr:rowOff>9525</xdr:rowOff>
        </xdr:to>
        <xdr:sp macro="" textlink="">
          <xdr:nvSpPr>
            <xdr:cNvPr id="2419" name="Drop Down 371" hidden="1">
              <a:extLst>
                <a:ext uri="{63B3BB69-23CF-44E3-9099-C40C66FF867C}">
                  <a14:compatExt spid="_x0000_s2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47625</xdr:rowOff>
        </xdr:from>
        <xdr:to>
          <xdr:col>4</xdr:col>
          <xdr:colOff>466725</xdr:colOff>
          <xdr:row>96</xdr:row>
          <xdr:rowOff>28575</xdr:rowOff>
        </xdr:to>
        <xdr:sp macro="" textlink="">
          <xdr:nvSpPr>
            <xdr:cNvPr id="2420" name="Drop Down 372" hidden="1">
              <a:extLst>
                <a:ext uri="{63B3BB69-23CF-44E3-9099-C40C66FF867C}">
                  <a14:compatExt spid="_x0000_s2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57150</xdr:rowOff>
        </xdr:from>
        <xdr:to>
          <xdr:col>3</xdr:col>
          <xdr:colOff>2095500</xdr:colOff>
          <xdr:row>82</xdr:row>
          <xdr:rowOff>9525</xdr:rowOff>
        </xdr:to>
        <xdr:sp macro="" textlink="">
          <xdr:nvSpPr>
            <xdr:cNvPr id="2421" name="Drop Down 373" hidden="1">
              <a:extLst>
                <a:ext uri="{63B3BB69-23CF-44E3-9099-C40C66FF867C}">
                  <a14:compatExt spid="_x0000_s2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57150</xdr:colOff>
      <xdr:row>78</xdr:row>
      <xdr:rowOff>238125</xdr:rowOff>
    </xdr:from>
    <xdr:ext cx="817660" cy="256737"/>
    <xdr:sp macro="" textlink="">
      <xdr:nvSpPr>
        <xdr:cNvPr id="52" name="TextBox 51"/>
        <xdr:cNvSpPr txBox="1"/>
      </xdr:nvSpPr>
      <xdr:spPr>
        <a:xfrm>
          <a:off x="386195" y="18959080"/>
          <a:ext cx="8176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050"/>
            <a:t>Activity No:</a:t>
          </a:r>
        </a:p>
      </xdr:txBody>
    </xdr:sp>
    <xdr:clientData/>
  </xdr:oneCellAnchor>
  <mc:AlternateContent xmlns:mc="http://schemas.openxmlformats.org/markup-compatibility/2006">
    <mc:Choice xmlns:a14="http://schemas.microsoft.com/office/drawing/2010/main" Requires="a14">
      <xdr:twoCellAnchor editAs="oneCell">
        <xdr:from>
          <xdr:col>3</xdr:col>
          <xdr:colOff>19050</xdr:colOff>
          <xdr:row>101</xdr:row>
          <xdr:rowOff>47625</xdr:rowOff>
        </xdr:from>
        <xdr:to>
          <xdr:col>3</xdr:col>
          <xdr:colOff>2095500</xdr:colOff>
          <xdr:row>102</xdr:row>
          <xdr:rowOff>0</xdr:rowOff>
        </xdr:to>
        <xdr:sp macro="" textlink="">
          <xdr:nvSpPr>
            <xdr:cNvPr id="2502" name="Drop Down 454" hidden="1">
              <a:extLst>
                <a:ext uri="{63B3BB69-23CF-44E3-9099-C40C66FF867C}">
                  <a14:compatExt spid="_x0000_s25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104</xdr:row>
          <xdr:rowOff>28575</xdr:rowOff>
        </xdr:from>
        <xdr:to>
          <xdr:col>3</xdr:col>
          <xdr:colOff>2095500</xdr:colOff>
          <xdr:row>104</xdr:row>
          <xdr:rowOff>228600</xdr:rowOff>
        </xdr:to>
        <xdr:sp macro="" textlink="">
          <xdr:nvSpPr>
            <xdr:cNvPr id="2503" name="Drop Down 455" hidden="1">
              <a:extLst>
                <a:ext uri="{63B3BB69-23CF-44E3-9099-C40C66FF867C}">
                  <a14:compatExt spid="_x0000_s25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105</xdr:row>
          <xdr:rowOff>19050</xdr:rowOff>
        </xdr:from>
        <xdr:to>
          <xdr:col>3</xdr:col>
          <xdr:colOff>2095500</xdr:colOff>
          <xdr:row>105</xdr:row>
          <xdr:rowOff>219075</xdr:rowOff>
        </xdr:to>
        <xdr:sp macro="" textlink="">
          <xdr:nvSpPr>
            <xdr:cNvPr id="2504" name="Drop Down 456" hidden="1">
              <a:extLst>
                <a:ext uri="{63B3BB69-23CF-44E3-9099-C40C66FF867C}">
                  <a14:compatExt spid="_x0000_s25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114</xdr:row>
          <xdr:rowOff>38100</xdr:rowOff>
        </xdr:from>
        <xdr:to>
          <xdr:col>3</xdr:col>
          <xdr:colOff>2095500</xdr:colOff>
          <xdr:row>115</xdr:row>
          <xdr:rowOff>0</xdr:rowOff>
        </xdr:to>
        <xdr:sp macro="" textlink="">
          <xdr:nvSpPr>
            <xdr:cNvPr id="2506" name="Drop Down 458" hidden="1">
              <a:extLst>
                <a:ext uri="{63B3BB69-23CF-44E3-9099-C40C66FF867C}">
                  <a14:compatExt spid="_x0000_s2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28575</xdr:rowOff>
        </xdr:from>
        <xdr:to>
          <xdr:col>3</xdr:col>
          <xdr:colOff>2076450</xdr:colOff>
          <xdr:row>116</xdr:row>
          <xdr:rowOff>0</xdr:rowOff>
        </xdr:to>
        <xdr:sp macro="" textlink="">
          <xdr:nvSpPr>
            <xdr:cNvPr id="2507" name="Drop Down 459" hidden="1">
              <a:extLst>
                <a:ext uri="{63B3BB69-23CF-44E3-9099-C40C66FF867C}">
                  <a14:compatExt spid="_x0000_s2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116</xdr:row>
          <xdr:rowOff>19050</xdr:rowOff>
        </xdr:from>
        <xdr:to>
          <xdr:col>4</xdr:col>
          <xdr:colOff>476250</xdr:colOff>
          <xdr:row>117</xdr:row>
          <xdr:rowOff>0</xdr:rowOff>
        </xdr:to>
        <xdr:sp macro="" textlink="">
          <xdr:nvSpPr>
            <xdr:cNvPr id="2508" name="Drop Down 460" hidden="1">
              <a:extLst>
                <a:ext uri="{63B3BB69-23CF-44E3-9099-C40C66FF867C}">
                  <a14:compatExt spid="_x0000_s25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102</xdr:row>
          <xdr:rowOff>47625</xdr:rowOff>
        </xdr:from>
        <xdr:to>
          <xdr:col>3</xdr:col>
          <xdr:colOff>2095500</xdr:colOff>
          <xdr:row>103</xdr:row>
          <xdr:rowOff>0</xdr:rowOff>
        </xdr:to>
        <xdr:sp macro="" textlink="">
          <xdr:nvSpPr>
            <xdr:cNvPr id="2509" name="Drop Down 461" hidden="1">
              <a:extLst>
                <a:ext uri="{63B3BB69-23CF-44E3-9099-C40C66FF867C}">
                  <a14:compatExt spid="_x0000_s25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57150</xdr:colOff>
      <xdr:row>99</xdr:row>
      <xdr:rowOff>238125</xdr:rowOff>
    </xdr:from>
    <xdr:ext cx="817660" cy="256737"/>
    <xdr:sp macro="" textlink="">
      <xdr:nvSpPr>
        <xdr:cNvPr id="62" name="TextBox 61"/>
        <xdr:cNvSpPr txBox="1"/>
      </xdr:nvSpPr>
      <xdr:spPr>
        <a:xfrm>
          <a:off x="386195" y="23479125"/>
          <a:ext cx="8176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050"/>
            <a:t>Activity No:</a:t>
          </a:r>
        </a:p>
      </xdr:txBody>
    </xdr:sp>
    <xdr:clientData/>
  </xdr:oneCellAnchor>
  <mc:AlternateContent xmlns:mc="http://schemas.openxmlformats.org/markup-compatibility/2006">
    <mc:Choice xmlns:a14="http://schemas.microsoft.com/office/drawing/2010/main" Requires="a14">
      <xdr:twoCellAnchor editAs="oneCell">
        <xdr:from>
          <xdr:col>3</xdr:col>
          <xdr:colOff>19050</xdr:colOff>
          <xdr:row>122</xdr:row>
          <xdr:rowOff>47625</xdr:rowOff>
        </xdr:from>
        <xdr:to>
          <xdr:col>3</xdr:col>
          <xdr:colOff>2095500</xdr:colOff>
          <xdr:row>123</xdr:row>
          <xdr:rowOff>0</xdr:rowOff>
        </xdr:to>
        <xdr:sp macro="" textlink="">
          <xdr:nvSpPr>
            <xdr:cNvPr id="2591" name="Drop Down 543" hidden="1">
              <a:extLst>
                <a:ext uri="{63B3BB69-23CF-44E3-9099-C40C66FF867C}">
                  <a14:compatExt spid="_x0000_s25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125</xdr:row>
          <xdr:rowOff>28575</xdr:rowOff>
        </xdr:from>
        <xdr:to>
          <xdr:col>3</xdr:col>
          <xdr:colOff>2085975</xdr:colOff>
          <xdr:row>125</xdr:row>
          <xdr:rowOff>228600</xdr:rowOff>
        </xdr:to>
        <xdr:sp macro="" textlink="">
          <xdr:nvSpPr>
            <xdr:cNvPr id="2592" name="Drop Down 544" hidden="1">
              <a:extLst>
                <a:ext uri="{63B3BB69-23CF-44E3-9099-C40C66FF867C}">
                  <a14:compatExt spid="_x0000_s25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126</xdr:row>
          <xdr:rowOff>19050</xdr:rowOff>
        </xdr:from>
        <xdr:to>
          <xdr:col>3</xdr:col>
          <xdr:colOff>2085975</xdr:colOff>
          <xdr:row>126</xdr:row>
          <xdr:rowOff>219075</xdr:rowOff>
        </xdr:to>
        <xdr:sp macro="" textlink="">
          <xdr:nvSpPr>
            <xdr:cNvPr id="2593" name="Drop Down 545" hidden="1">
              <a:extLst>
                <a:ext uri="{63B3BB69-23CF-44E3-9099-C40C66FF867C}">
                  <a14:compatExt spid="_x0000_s25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135</xdr:row>
          <xdr:rowOff>47625</xdr:rowOff>
        </xdr:from>
        <xdr:to>
          <xdr:col>3</xdr:col>
          <xdr:colOff>2095500</xdr:colOff>
          <xdr:row>136</xdr:row>
          <xdr:rowOff>0</xdr:rowOff>
        </xdr:to>
        <xdr:sp macro="" textlink="">
          <xdr:nvSpPr>
            <xdr:cNvPr id="2595" name="Drop Down 547" hidden="1">
              <a:extLst>
                <a:ext uri="{63B3BB69-23CF-44E3-9099-C40C66FF867C}">
                  <a14:compatExt spid="_x0000_s25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136</xdr:row>
          <xdr:rowOff>47625</xdr:rowOff>
        </xdr:from>
        <xdr:to>
          <xdr:col>4</xdr:col>
          <xdr:colOff>0</xdr:colOff>
          <xdr:row>137</xdr:row>
          <xdr:rowOff>9525</xdr:rowOff>
        </xdr:to>
        <xdr:sp macro="" textlink="">
          <xdr:nvSpPr>
            <xdr:cNvPr id="2596" name="Drop Down 548" hidden="1">
              <a:extLst>
                <a:ext uri="{63B3BB69-23CF-44E3-9099-C40C66FF867C}">
                  <a14:compatExt spid="_x0000_s25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137</xdr:row>
          <xdr:rowOff>28575</xdr:rowOff>
        </xdr:from>
        <xdr:to>
          <xdr:col>4</xdr:col>
          <xdr:colOff>523875</xdr:colOff>
          <xdr:row>138</xdr:row>
          <xdr:rowOff>9525</xdr:rowOff>
        </xdr:to>
        <xdr:sp macro="" textlink="">
          <xdr:nvSpPr>
            <xdr:cNvPr id="2597" name="Drop Down 549" hidden="1">
              <a:extLst>
                <a:ext uri="{63B3BB69-23CF-44E3-9099-C40C66FF867C}">
                  <a14:compatExt spid="_x0000_s25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123</xdr:row>
          <xdr:rowOff>47625</xdr:rowOff>
        </xdr:from>
        <xdr:to>
          <xdr:col>3</xdr:col>
          <xdr:colOff>2095500</xdr:colOff>
          <xdr:row>124</xdr:row>
          <xdr:rowOff>0</xdr:rowOff>
        </xdr:to>
        <xdr:sp macro="" textlink="">
          <xdr:nvSpPr>
            <xdr:cNvPr id="2598" name="Drop Down 550" hidden="1">
              <a:extLst>
                <a:ext uri="{63B3BB69-23CF-44E3-9099-C40C66FF867C}">
                  <a14:compatExt spid="_x0000_s25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57150</xdr:colOff>
      <xdr:row>120</xdr:row>
      <xdr:rowOff>238125</xdr:rowOff>
    </xdr:from>
    <xdr:ext cx="817660" cy="256737"/>
    <xdr:sp macro="" textlink="">
      <xdr:nvSpPr>
        <xdr:cNvPr id="70" name="TextBox 69"/>
        <xdr:cNvSpPr txBox="1"/>
      </xdr:nvSpPr>
      <xdr:spPr>
        <a:xfrm>
          <a:off x="386195" y="27999170"/>
          <a:ext cx="8176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050"/>
            <a:t>Activity No:</a:t>
          </a:r>
        </a:p>
      </xdr:txBody>
    </xdr:sp>
    <xdr:clientData/>
  </xdr:oneCellAnchor>
  <mc:AlternateContent xmlns:mc="http://schemas.openxmlformats.org/markup-compatibility/2006">
    <mc:Choice xmlns:a14="http://schemas.microsoft.com/office/drawing/2010/main" Requires="a14">
      <xdr:twoCellAnchor editAs="oneCell">
        <xdr:from>
          <xdr:col>3</xdr:col>
          <xdr:colOff>19050</xdr:colOff>
          <xdr:row>143</xdr:row>
          <xdr:rowOff>38100</xdr:rowOff>
        </xdr:from>
        <xdr:to>
          <xdr:col>3</xdr:col>
          <xdr:colOff>2095500</xdr:colOff>
          <xdr:row>143</xdr:row>
          <xdr:rowOff>238125</xdr:rowOff>
        </xdr:to>
        <xdr:sp macro="" textlink="">
          <xdr:nvSpPr>
            <xdr:cNvPr id="2639" name="Drop Down 591" hidden="1">
              <a:extLst>
                <a:ext uri="{63B3BB69-23CF-44E3-9099-C40C66FF867C}">
                  <a14:compatExt spid="_x0000_s26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146</xdr:row>
          <xdr:rowOff>19050</xdr:rowOff>
        </xdr:from>
        <xdr:to>
          <xdr:col>3</xdr:col>
          <xdr:colOff>2095500</xdr:colOff>
          <xdr:row>146</xdr:row>
          <xdr:rowOff>228600</xdr:rowOff>
        </xdr:to>
        <xdr:sp macro="" textlink="">
          <xdr:nvSpPr>
            <xdr:cNvPr id="2640" name="Drop Down 592" hidden="1">
              <a:extLst>
                <a:ext uri="{63B3BB69-23CF-44E3-9099-C40C66FF867C}">
                  <a14:compatExt spid="_x0000_s26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147</xdr:row>
          <xdr:rowOff>9525</xdr:rowOff>
        </xdr:from>
        <xdr:to>
          <xdr:col>3</xdr:col>
          <xdr:colOff>2095500</xdr:colOff>
          <xdr:row>147</xdr:row>
          <xdr:rowOff>219075</xdr:rowOff>
        </xdr:to>
        <xdr:sp macro="" textlink="">
          <xdr:nvSpPr>
            <xdr:cNvPr id="2641" name="Drop Down 593" hidden="1">
              <a:extLst>
                <a:ext uri="{63B3BB69-23CF-44E3-9099-C40C66FF867C}">
                  <a14:compatExt spid="_x0000_s26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156</xdr:row>
          <xdr:rowOff>28575</xdr:rowOff>
        </xdr:from>
        <xdr:to>
          <xdr:col>3</xdr:col>
          <xdr:colOff>2085975</xdr:colOff>
          <xdr:row>156</xdr:row>
          <xdr:rowOff>238125</xdr:rowOff>
        </xdr:to>
        <xdr:sp macro="" textlink="">
          <xdr:nvSpPr>
            <xdr:cNvPr id="2643" name="Drop Down 595" hidden="1">
              <a:extLst>
                <a:ext uri="{63B3BB69-23CF-44E3-9099-C40C66FF867C}">
                  <a14:compatExt spid="_x0000_s26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157</xdr:row>
          <xdr:rowOff>28575</xdr:rowOff>
        </xdr:from>
        <xdr:to>
          <xdr:col>3</xdr:col>
          <xdr:colOff>2095500</xdr:colOff>
          <xdr:row>157</xdr:row>
          <xdr:rowOff>238125</xdr:rowOff>
        </xdr:to>
        <xdr:sp macro="" textlink="">
          <xdr:nvSpPr>
            <xdr:cNvPr id="2644" name="Drop Down 596" hidden="1">
              <a:extLst>
                <a:ext uri="{63B3BB69-23CF-44E3-9099-C40C66FF867C}">
                  <a14:compatExt spid="_x0000_s26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158</xdr:row>
          <xdr:rowOff>19050</xdr:rowOff>
        </xdr:from>
        <xdr:to>
          <xdr:col>4</xdr:col>
          <xdr:colOff>476250</xdr:colOff>
          <xdr:row>158</xdr:row>
          <xdr:rowOff>238125</xdr:rowOff>
        </xdr:to>
        <xdr:sp macro="" textlink="">
          <xdr:nvSpPr>
            <xdr:cNvPr id="2645" name="Drop Down 597" hidden="1">
              <a:extLst>
                <a:ext uri="{63B3BB69-23CF-44E3-9099-C40C66FF867C}">
                  <a14:compatExt spid="_x0000_s26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144</xdr:row>
          <xdr:rowOff>38100</xdr:rowOff>
        </xdr:from>
        <xdr:to>
          <xdr:col>3</xdr:col>
          <xdr:colOff>2095500</xdr:colOff>
          <xdr:row>144</xdr:row>
          <xdr:rowOff>238125</xdr:rowOff>
        </xdr:to>
        <xdr:sp macro="" textlink="">
          <xdr:nvSpPr>
            <xdr:cNvPr id="2646" name="Drop Down 598" hidden="1">
              <a:extLst>
                <a:ext uri="{63B3BB69-23CF-44E3-9099-C40C66FF867C}">
                  <a14:compatExt spid="_x0000_s26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57150</xdr:colOff>
      <xdr:row>141</xdr:row>
      <xdr:rowOff>238125</xdr:rowOff>
    </xdr:from>
    <xdr:ext cx="817660" cy="256737"/>
    <xdr:sp macro="" textlink="">
      <xdr:nvSpPr>
        <xdr:cNvPr id="79" name="TextBox 78"/>
        <xdr:cNvSpPr txBox="1"/>
      </xdr:nvSpPr>
      <xdr:spPr>
        <a:xfrm>
          <a:off x="386195" y="32519216"/>
          <a:ext cx="8176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050"/>
            <a:t>Activity No:</a:t>
          </a:r>
        </a:p>
      </xdr:txBody>
    </xdr:sp>
    <xdr:clientData/>
  </xdr:oneCellAnchor>
  <mc:AlternateContent xmlns:mc="http://schemas.openxmlformats.org/markup-compatibility/2006">
    <mc:Choice xmlns:a14="http://schemas.microsoft.com/office/drawing/2010/main" Requires="a14">
      <xdr:twoCellAnchor editAs="oneCell">
        <xdr:from>
          <xdr:col>3</xdr:col>
          <xdr:colOff>9525</xdr:colOff>
          <xdr:row>164</xdr:row>
          <xdr:rowOff>38100</xdr:rowOff>
        </xdr:from>
        <xdr:to>
          <xdr:col>3</xdr:col>
          <xdr:colOff>2085975</xdr:colOff>
          <xdr:row>164</xdr:row>
          <xdr:rowOff>238125</xdr:rowOff>
        </xdr:to>
        <xdr:sp macro="" textlink="">
          <xdr:nvSpPr>
            <xdr:cNvPr id="2647" name="Drop Down 599" hidden="1">
              <a:extLst>
                <a:ext uri="{63B3BB69-23CF-44E3-9099-C40C66FF867C}">
                  <a14:compatExt spid="_x0000_s2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167</xdr:row>
          <xdr:rowOff>38100</xdr:rowOff>
        </xdr:from>
        <xdr:to>
          <xdr:col>3</xdr:col>
          <xdr:colOff>2085975</xdr:colOff>
          <xdr:row>167</xdr:row>
          <xdr:rowOff>238125</xdr:rowOff>
        </xdr:to>
        <xdr:sp macro="" textlink="">
          <xdr:nvSpPr>
            <xdr:cNvPr id="2648" name="Drop Down 600" hidden="1">
              <a:extLst>
                <a:ext uri="{63B3BB69-23CF-44E3-9099-C40C66FF867C}">
                  <a14:compatExt spid="_x0000_s2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168</xdr:row>
          <xdr:rowOff>28575</xdr:rowOff>
        </xdr:from>
        <xdr:to>
          <xdr:col>3</xdr:col>
          <xdr:colOff>2085975</xdr:colOff>
          <xdr:row>168</xdr:row>
          <xdr:rowOff>228600</xdr:rowOff>
        </xdr:to>
        <xdr:sp macro="" textlink="">
          <xdr:nvSpPr>
            <xdr:cNvPr id="2649" name="Drop Down 601" hidden="1">
              <a:extLst>
                <a:ext uri="{63B3BB69-23CF-44E3-9099-C40C66FF867C}">
                  <a14:compatExt spid="_x0000_s2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177</xdr:row>
          <xdr:rowOff>47625</xdr:rowOff>
        </xdr:from>
        <xdr:to>
          <xdr:col>3</xdr:col>
          <xdr:colOff>2085975</xdr:colOff>
          <xdr:row>178</xdr:row>
          <xdr:rowOff>0</xdr:rowOff>
        </xdr:to>
        <xdr:sp macro="" textlink="">
          <xdr:nvSpPr>
            <xdr:cNvPr id="2651" name="Drop Down 603" hidden="1">
              <a:extLst>
                <a:ext uri="{63B3BB69-23CF-44E3-9099-C40C66FF867C}">
                  <a14:compatExt spid="_x0000_s2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178</xdr:row>
          <xdr:rowOff>47625</xdr:rowOff>
        </xdr:from>
        <xdr:to>
          <xdr:col>3</xdr:col>
          <xdr:colOff>2095500</xdr:colOff>
          <xdr:row>179</xdr:row>
          <xdr:rowOff>19050</xdr:rowOff>
        </xdr:to>
        <xdr:sp macro="" textlink="">
          <xdr:nvSpPr>
            <xdr:cNvPr id="2652" name="Drop Down 604" hidden="1">
              <a:extLst>
                <a:ext uri="{63B3BB69-23CF-44E3-9099-C40C66FF867C}">
                  <a14:compatExt spid="_x0000_s26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179</xdr:row>
          <xdr:rowOff>47625</xdr:rowOff>
        </xdr:from>
        <xdr:to>
          <xdr:col>4</xdr:col>
          <xdr:colOff>466725</xdr:colOff>
          <xdr:row>180</xdr:row>
          <xdr:rowOff>28575</xdr:rowOff>
        </xdr:to>
        <xdr:sp macro="" textlink="">
          <xdr:nvSpPr>
            <xdr:cNvPr id="2653" name="Drop Down 605" hidden="1">
              <a:extLst>
                <a:ext uri="{63B3BB69-23CF-44E3-9099-C40C66FF867C}">
                  <a14:compatExt spid="_x0000_s26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165</xdr:row>
          <xdr:rowOff>38100</xdr:rowOff>
        </xdr:from>
        <xdr:to>
          <xdr:col>3</xdr:col>
          <xdr:colOff>2085975</xdr:colOff>
          <xdr:row>165</xdr:row>
          <xdr:rowOff>238125</xdr:rowOff>
        </xdr:to>
        <xdr:sp macro="" textlink="">
          <xdr:nvSpPr>
            <xdr:cNvPr id="2654" name="Drop Down 606" hidden="1">
              <a:extLst>
                <a:ext uri="{63B3BB69-23CF-44E3-9099-C40C66FF867C}">
                  <a14:compatExt spid="_x0000_s26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57150</xdr:colOff>
      <xdr:row>162</xdr:row>
      <xdr:rowOff>238125</xdr:rowOff>
    </xdr:from>
    <xdr:ext cx="817660" cy="256737"/>
    <xdr:sp macro="" textlink="">
      <xdr:nvSpPr>
        <xdr:cNvPr id="88" name="TextBox 87"/>
        <xdr:cNvSpPr txBox="1"/>
      </xdr:nvSpPr>
      <xdr:spPr>
        <a:xfrm>
          <a:off x="386195" y="37039261"/>
          <a:ext cx="8176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050"/>
            <a:t>Activity No:</a:t>
          </a:r>
        </a:p>
      </xdr:txBody>
    </xdr:sp>
    <xdr:clientData/>
  </xdr:oneCellAnchor>
  <mc:AlternateContent xmlns:mc="http://schemas.openxmlformats.org/markup-compatibility/2006">
    <mc:Choice xmlns:a14="http://schemas.microsoft.com/office/drawing/2010/main" Requires="a14">
      <xdr:twoCellAnchor editAs="oneCell">
        <xdr:from>
          <xdr:col>3</xdr:col>
          <xdr:colOff>19050</xdr:colOff>
          <xdr:row>186</xdr:row>
          <xdr:rowOff>38100</xdr:rowOff>
        </xdr:from>
        <xdr:to>
          <xdr:col>3</xdr:col>
          <xdr:colOff>2095500</xdr:colOff>
          <xdr:row>186</xdr:row>
          <xdr:rowOff>238125</xdr:rowOff>
        </xdr:to>
        <xdr:sp macro="" textlink="">
          <xdr:nvSpPr>
            <xdr:cNvPr id="2691" name="Drop Down 643" hidden="1">
              <a:extLst>
                <a:ext uri="{63B3BB69-23CF-44E3-9099-C40C66FF867C}">
                  <a14:compatExt spid="_x0000_s26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189</xdr:row>
          <xdr:rowOff>28575</xdr:rowOff>
        </xdr:from>
        <xdr:to>
          <xdr:col>3</xdr:col>
          <xdr:colOff>2095500</xdr:colOff>
          <xdr:row>189</xdr:row>
          <xdr:rowOff>228600</xdr:rowOff>
        </xdr:to>
        <xdr:sp macro="" textlink="">
          <xdr:nvSpPr>
            <xdr:cNvPr id="2692" name="Drop Down 644" hidden="1">
              <a:extLst>
                <a:ext uri="{63B3BB69-23CF-44E3-9099-C40C66FF867C}">
                  <a14:compatExt spid="_x0000_s26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190</xdr:row>
          <xdr:rowOff>19050</xdr:rowOff>
        </xdr:from>
        <xdr:to>
          <xdr:col>3</xdr:col>
          <xdr:colOff>2095500</xdr:colOff>
          <xdr:row>190</xdr:row>
          <xdr:rowOff>219075</xdr:rowOff>
        </xdr:to>
        <xdr:sp macro="" textlink="">
          <xdr:nvSpPr>
            <xdr:cNvPr id="2693" name="Drop Down 645" hidden="1">
              <a:extLst>
                <a:ext uri="{63B3BB69-23CF-44E3-9099-C40C66FF867C}">
                  <a14:compatExt spid="_x0000_s26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199</xdr:row>
          <xdr:rowOff>38100</xdr:rowOff>
        </xdr:from>
        <xdr:to>
          <xdr:col>3</xdr:col>
          <xdr:colOff>2095500</xdr:colOff>
          <xdr:row>199</xdr:row>
          <xdr:rowOff>238125</xdr:rowOff>
        </xdr:to>
        <xdr:sp macro="" textlink="">
          <xdr:nvSpPr>
            <xdr:cNvPr id="2695" name="Drop Down 647" hidden="1">
              <a:extLst>
                <a:ext uri="{63B3BB69-23CF-44E3-9099-C40C66FF867C}">
                  <a14:compatExt spid="_x0000_s26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200</xdr:row>
          <xdr:rowOff>38100</xdr:rowOff>
        </xdr:from>
        <xdr:to>
          <xdr:col>3</xdr:col>
          <xdr:colOff>2095500</xdr:colOff>
          <xdr:row>200</xdr:row>
          <xdr:rowOff>238125</xdr:rowOff>
        </xdr:to>
        <xdr:sp macro="" textlink="">
          <xdr:nvSpPr>
            <xdr:cNvPr id="2696" name="Drop Down 648" hidden="1">
              <a:extLst>
                <a:ext uri="{63B3BB69-23CF-44E3-9099-C40C66FF867C}">
                  <a14:compatExt spid="_x0000_s2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201</xdr:row>
          <xdr:rowOff>38100</xdr:rowOff>
        </xdr:from>
        <xdr:to>
          <xdr:col>4</xdr:col>
          <xdr:colOff>504825</xdr:colOff>
          <xdr:row>202</xdr:row>
          <xdr:rowOff>9525</xdr:rowOff>
        </xdr:to>
        <xdr:sp macro="" textlink="">
          <xdr:nvSpPr>
            <xdr:cNvPr id="2697" name="Drop Down 649" hidden="1">
              <a:extLst>
                <a:ext uri="{63B3BB69-23CF-44E3-9099-C40C66FF867C}">
                  <a14:compatExt spid="_x0000_s26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187</xdr:row>
          <xdr:rowOff>28575</xdr:rowOff>
        </xdr:from>
        <xdr:to>
          <xdr:col>3</xdr:col>
          <xdr:colOff>2095500</xdr:colOff>
          <xdr:row>187</xdr:row>
          <xdr:rowOff>228600</xdr:rowOff>
        </xdr:to>
        <xdr:sp macro="" textlink="">
          <xdr:nvSpPr>
            <xdr:cNvPr id="2698" name="Drop Down 650" hidden="1">
              <a:extLst>
                <a:ext uri="{63B3BB69-23CF-44E3-9099-C40C66FF867C}">
                  <a14:compatExt spid="_x0000_s26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57150</xdr:colOff>
      <xdr:row>184</xdr:row>
      <xdr:rowOff>238125</xdr:rowOff>
    </xdr:from>
    <xdr:ext cx="817660" cy="256737"/>
    <xdr:sp macro="" textlink="">
      <xdr:nvSpPr>
        <xdr:cNvPr id="97" name="TextBox 96"/>
        <xdr:cNvSpPr txBox="1"/>
      </xdr:nvSpPr>
      <xdr:spPr>
        <a:xfrm>
          <a:off x="386195" y="41723830"/>
          <a:ext cx="8176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050"/>
            <a:t>Activity No:</a:t>
          </a:r>
        </a:p>
      </xdr:txBody>
    </xdr:sp>
    <xdr:clientData/>
  </xdr:oneCellAnchor>
  <mc:AlternateContent xmlns:mc="http://schemas.openxmlformats.org/markup-compatibility/2006">
    <mc:Choice xmlns:a14="http://schemas.microsoft.com/office/drawing/2010/main" Requires="a14">
      <xdr:twoCellAnchor editAs="oneCell">
        <xdr:from>
          <xdr:col>3</xdr:col>
          <xdr:colOff>19050</xdr:colOff>
          <xdr:row>207</xdr:row>
          <xdr:rowOff>28575</xdr:rowOff>
        </xdr:from>
        <xdr:to>
          <xdr:col>3</xdr:col>
          <xdr:colOff>2095500</xdr:colOff>
          <xdr:row>207</xdr:row>
          <xdr:rowOff>238125</xdr:rowOff>
        </xdr:to>
        <xdr:sp macro="" textlink="">
          <xdr:nvSpPr>
            <xdr:cNvPr id="2699" name="Drop Down 651" hidden="1">
              <a:extLst>
                <a:ext uri="{63B3BB69-23CF-44E3-9099-C40C66FF867C}">
                  <a14:compatExt spid="_x0000_s26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210</xdr:row>
          <xdr:rowOff>28575</xdr:rowOff>
        </xdr:from>
        <xdr:to>
          <xdr:col>3</xdr:col>
          <xdr:colOff>2095500</xdr:colOff>
          <xdr:row>210</xdr:row>
          <xdr:rowOff>228600</xdr:rowOff>
        </xdr:to>
        <xdr:sp macro="" textlink="">
          <xdr:nvSpPr>
            <xdr:cNvPr id="2700" name="Drop Down 652" hidden="1">
              <a:extLst>
                <a:ext uri="{63B3BB69-23CF-44E3-9099-C40C66FF867C}">
                  <a14:compatExt spid="_x0000_s27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211</xdr:row>
          <xdr:rowOff>19050</xdr:rowOff>
        </xdr:from>
        <xdr:to>
          <xdr:col>3</xdr:col>
          <xdr:colOff>2095500</xdr:colOff>
          <xdr:row>211</xdr:row>
          <xdr:rowOff>219075</xdr:rowOff>
        </xdr:to>
        <xdr:sp macro="" textlink="">
          <xdr:nvSpPr>
            <xdr:cNvPr id="2701" name="Drop Down 653" hidden="1">
              <a:extLst>
                <a:ext uri="{63B3BB69-23CF-44E3-9099-C40C66FF867C}">
                  <a14:compatExt spid="_x0000_s27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220</xdr:row>
          <xdr:rowOff>38100</xdr:rowOff>
        </xdr:from>
        <xdr:to>
          <xdr:col>3</xdr:col>
          <xdr:colOff>2095500</xdr:colOff>
          <xdr:row>220</xdr:row>
          <xdr:rowOff>238125</xdr:rowOff>
        </xdr:to>
        <xdr:sp macro="" textlink="">
          <xdr:nvSpPr>
            <xdr:cNvPr id="2703" name="Drop Down 655" hidden="1">
              <a:extLst>
                <a:ext uri="{63B3BB69-23CF-44E3-9099-C40C66FF867C}">
                  <a14:compatExt spid="_x0000_s27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221</xdr:row>
          <xdr:rowOff>38100</xdr:rowOff>
        </xdr:from>
        <xdr:to>
          <xdr:col>3</xdr:col>
          <xdr:colOff>2085975</xdr:colOff>
          <xdr:row>222</xdr:row>
          <xdr:rowOff>0</xdr:rowOff>
        </xdr:to>
        <xdr:sp macro="" textlink="">
          <xdr:nvSpPr>
            <xdr:cNvPr id="2704" name="Drop Down 656" hidden="1">
              <a:extLst>
                <a:ext uri="{63B3BB69-23CF-44E3-9099-C40C66FF867C}">
                  <a14:compatExt spid="_x0000_s27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222</xdr:row>
          <xdr:rowOff>28575</xdr:rowOff>
        </xdr:from>
        <xdr:to>
          <xdr:col>4</xdr:col>
          <xdr:colOff>523875</xdr:colOff>
          <xdr:row>223</xdr:row>
          <xdr:rowOff>9525</xdr:rowOff>
        </xdr:to>
        <xdr:sp macro="" textlink="">
          <xdr:nvSpPr>
            <xdr:cNvPr id="2705" name="Drop Down 657" hidden="1">
              <a:extLst>
                <a:ext uri="{63B3BB69-23CF-44E3-9099-C40C66FF867C}">
                  <a14:compatExt spid="_x0000_s27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208</xdr:row>
          <xdr:rowOff>28575</xdr:rowOff>
        </xdr:from>
        <xdr:to>
          <xdr:col>3</xdr:col>
          <xdr:colOff>2095500</xdr:colOff>
          <xdr:row>208</xdr:row>
          <xdr:rowOff>238125</xdr:rowOff>
        </xdr:to>
        <xdr:sp macro="" textlink="">
          <xdr:nvSpPr>
            <xdr:cNvPr id="2706" name="Drop Down 658" hidden="1">
              <a:extLst>
                <a:ext uri="{63B3BB69-23CF-44E3-9099-C40C66FF867C}">
                  <a14:compatExt spid="_x0000_s27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57150</xdr:colOff>
      <xdr:row>205</xdr:row>
      <xdr:rowOff>238125</xdr:rowOff>
    </xdr:from>
    <xdr:ext cx="817660" cy="256737"/>
    <xdr:sp macro="" textlink="">
      <xdr:nvSpPr>
        <xdr:cNvPr id="106" name="TextBox 105"/>
        <xdr:cNvSpPr txBox="1"/>
      </xdr:nvSpPr>
      <xdr:spPr>
        <a:xfrm>
          <a:off x="386195" y="46243875"/>
          <a:ext cx="8176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050"/>
            <a:t>Activity No:</a:t>
          </a:r>
        </a:p>
      </xdr:txBody>
    </xdr:sp>
    <xdr:clientData/>
  </xdr:oneCellAnchor>
  <xdr:oneCellAnchor>
    <xdr:from>
      <xdr:col>0</xdr:col>
      <xdr:colOff>71873</xdr:colOff>
      <xdr:row>7</xdr:row>
      <xdr:rowOff>58882</xdr:rowOff>
    </xdr:from>
    <xdr:ext cx="2967470" cy="239809"/>
    <xdr:sp macro="" textlink="">
      <xdr:nvSpPr>
        <xdr:cNvPr id="3" name="TextBox 2"/>
        <xdr:cNvSpPr txBox="1"/>
      </xdr:nvSpPr>
      <xdr:spPr>
        <a:xfrm>
          <a:off x="71873" y="1427018"/>
          <a:ext cx="2967470"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MY" sz="1000" b="1">
              <a:latin typeface="Arial" pitchFamily="34" charset="0"/>
              <a:cs typeface="Arial" pitchFamily="34" charset="0"/>
            </a:rPr>
            <a:t>Primarily Activity / Infrastructure / Facility</a:t>
          </a:r>
        </a:p>
      </xdr:txBody>
    </xdr:sp>
    <xdr:clientData/>
  </xdr:oneCellAnchor>
  <xdr:twoCellAnchor editAs="oneCell">
    <xdr:from>
      <xdr:col>4</xdr:col>
      <xdr:colOff>1451263</xdr:colOff>
      <xdr:row>74</xdr:row>
      <xdr:rowOff>195694</xdr:rowOff>
    </xdr:from>
    <xdr:to>
      <xdr:col>4</xdr:col>
      <xdr:colOff>2279834</xdr:colOff>
      <xdr:row>75</xdr:row>
      <xdr:rowOff>220770</xdr:rowOff>
    </xdr:to>
    <xdr:pic>
      <xdr:nvPicPr>
        <xdr:cNvPr id="94" name="Picture 9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598968" y="13504717"/>
          <a:ext cx="828571" cy="276190"/>
        </a:xfrm>
        <a:prstGeom prst="rect">
          <a:avLst/>
        </a:prstGeom>
      </xdr:spPr>
    </xdr:pic>
    <xdr:clientData/>
  </xdr:twoCellAnchor>
  <xdr:twoCellAnchor editAs="oneCell">
    <xdr:from>
      <xdr:col>4</xdr:col>
      <xdr:colOff>1446068</xdr:colOff>
      <xdr:row>53</xdr:row>
      <xdr:rowOff>190501</xdr:rowOff>
    </xdr:from>
    <xdr:to>
      <xdr:col>4</xdr:col>
      <xdr:colOff>2274639</xdr:colOff>
      <xdr:row>54</xdr:row>
      <xdr:rowOff>215579</xdr:rowOff>
    </xdr:to>
    <xdr:pic>
      <xdr:nvPicPr>
        <xdr:cNvPr id="95" name="Picture 94">
          <a:hlinkClick xmlns:r="http://schemas.openxmlformats.org/officeDocument/2006/relationships" r:id="rId3"/>
        </xdr:cNvPr>
        <xdr:cNvPicPr>
          <a:picLocks noChangeAspect="1"/>
        </xdr:cNvPicPr>
      </xdr:nvPicPr>
      <xdr:blipFill>
        <a:blip xmlns:r="http://schemas.openxmlformats.org/officeDocument/2006/relationships" r:embed="rId2"/>
        <a:stretch>
          <a:fillRect/>
        </a:stretch>
      </xdr:blipFill>
      <xdr:spPr>
        <a:xfrm>
          <a:off x="5593773" y="8979478"/>
          <a:ext cx="828571" cy="276190"/>
        </a:xfrm>
        <a:prstGeom prst="rect">
          <a:avLst/>
        </a:prstGeom>
      </xdr:spPr>
    </xdr:pic>
    <xdr:clientData/>
  </xdr:twoCellAnchor>
  <xdr:twoCellAnchor editAs="oneCell">
    <xdr:from>
      <xdr:col>4</xdr:col>
      <xdr:colOff>1447799</xdr:colOff>
      <xdr:row>95</xdr:row>
      <xdr:rowOff>192231</xdr:rowOff>
    </xdr:from>
    <xdr:to>
      <xdr:col>4</xdr:col>
      <xdr:colOff>2276370</xdr:colOff>
      <xdr:row>96</xdr:row>
      <xdr:rowOff>217308</xdr:rowOff>
    </xdr:to>
    <xdr:pic>
      <xdr:nvPicPr>
        <xdr:cNvPr id="96" name="Picture 95">
          <a:hlinkClick xmlns:r="http://schemas.openxmlformats.org/officeDocument/2006/relationships" r:id="rId4"/>
        </xdr:cNvPr>
        <xdr:cNvPicPr>
          <a:picLocks noChangeAspect="1"/>
        </xdr:cNvPicPr>
      </xdr:nvPicPr>
      <xdr:blipFill>
        <a:blip xmlns:r="http://schemas.openxmlformats.org/officeDocument/2006/relationships" r:embed="rId2"/>
        <a:stretch>
          <a:fillRect/>
        </a:stretch>
      </xdr:blipFill>
      <xdr:spPr>
        <a:xfrm>
          <a:off x="5595504" y="18021299"/>
          <a:ext cx="828571" cy="276190"/>
        </a:xfrm>
        <a:prstGeom prst="rect">
          <a:avLst/>
        </a:prstGeom>
      </xdr:spPr>
    </xdr:pic>
    <xdr:clientData/>
  </xdr:twoCellAnchor>
  <xdr:twoCellAnchor editAs="oneCell">
    <xdr:from>
      <xdr:col>4</xdr:col>
      <xdr:colOff>1446068</xdr:colOff>
      <xdr:row>116</xdr:row>
      <xdr:rowOff>199159</xdr:rowOff>
    </xdr:from>
    <xdr:to>
      <xdr:col>4</xdr:col>
      <xdr:colOff>2274639</xdr:colOff>
      <xdr:row>117</xdr:row>
      <xdr:rowOff>224235</xdr:rowOff>
    </xdr:to>
    <xdr:pic>
      <xdr:nvPicPr>
        <xdr:cNvPr id="98" name="Picture 97">
          <a:hlinkClick xmlns:r="http://schemas.openxmlformats.org/officeDocument/2006/relationships" r:id="rId5"/>
        </xdr:cNvPr>
        <xdr:cNvPicPr>
          <a:picLocks noChangeAspect="1"/>
        </xdr:cNvPicPr>
      </xdr:nvPicPr>
      <xdr:blipFill>
        <a:blip xmlns:r="http://schemas.openxmlformats.org/officeDocument/2006/relationships" r:embed="rId2"/>
        <a:stretch>
          <a:fillRect/>
        </a:stretch>
      </xdr:blipFill>
      <xdr:spPr>
        <a:xfrm>
          <a:off x="5593773" y="22548273"/>
          <a:ext cx="828571" cy="276190"/>
        </a:xfrm>
        <a:prstGeom prst="rect">
          <a:avLst/>
        </a:prstGeom>
      </xdr:spPr>
    </xdr:pic>
    <xdr:clientData/>
  </xdr:twoCellAnchor>
  <xdr:twoCellAnchor editAs="oneCell">
    <xdr:from>
      <xdr:col>4</xdr:col>
      <xdr:colOff>1446068</xdr:colOff>
      <xdr:row>137</xdr:row>
      <xdr:rowOff>190501</xdr:rowOff>
    </xdr:from>
    <xdr:to>
      <xdr:col>4</xdr:col>
      <xdr:colOff>2274639</xdr:colOff>
      <xdr:row>138</xdr:row>
      <xdr:rowOff>215576</xdr:rowOff>
    </xdr:to>
    <xdr:pic>
      <xdr:nvPicPr>
        <xdr:cNvPr id="99" name="Picture 98">
          <a:hlinkClick xmlns:r="http://schemas.openxmlformats.org/officeDocument/2006/relationships" r:id="rId6"/>
        </xdr:cNvPr>
        <xdr:cNvPicPr>
          <a:picLocks noChangeAspect="1"/>
        </xdr:cNvPicPr>
      </xdr:nvPicPr>
      <xdr:blipFill>
        <a:blip xmlns:r="http://schemas.openxmlformats.org/officeDocument/2006/relationships" r:embed="rId2"/>
        <a:stretch>
          <a:fillRect/>
        </a:stretch>
      </xdr:blipFill>
      <xdr:spPr>
        <a:xfrm>
          <a:off x="5593773" y="27059660"/>
          <a:ext cx="828571" cy="276190"/>
        </a:xfrm>
        <a:prstGeom prst="rect">
          <a:avLst/>
        </a:prstGeom>
      </xdr:spPr>
    </xdr:pic>
    <xdr:clientData/>
  </xdr:twoCellAnchor>
  <xdr:twoCellAnchor editAs="oneCell">
    <xdr:from>
      <xdr:col>4</xdr:col>
      <xdr:colOff>1446069</xdr:colOff>
      <xdr:row>158</xdr:row>
      <xdr:rowOff>199158</xdr:rowOff>
    </xdr:from>
    <xdr:to>
      <xdr:col>4</xdr:col>
      <xdr:colOff>2274640</xdr:colOff>
      <xdr:row>159</xdr:row>
      <xdr:rowOff>224234</xdr:rowOff>
    </xdr:to>
    <xdr:pic>
      <xdr:nvPicPr>
        <xdr:cNvPr id="100" name="Picture 99">
          <a:hlinkClick xmlns:r="http://schemas.openxmlformats.org/officeDocument/2006/relationships" r:id="rId7"/>
        </xdr:cNvPr>
        <xdr:cNvPicPr>
          <a:picLocks noChangeAspect="1"/>
        </xdr:cNvPicPr>
      </xdr:nvPicPr>
      <xdr:blipFill>
        <a:blip xmlns:r="http://schemas.openxmlformats.org/officeDocument/2006/relationships" r:embed="rId2"/>
        <a:stretch>
          <a:fillRect/>
        </a:stretch>
      </xdr:blipFill>
      <xdr:spPr>
        <a:xfrm>
          <a:off x="5593774" y="31588363"/>
          <a:ext cx="828571" cy="276190"/>
        </a:xfrm>
        <a:prstGeom prst="rect">
          <a:avLst/>
        </a:prstGeom>
      </xdr:spPr>
    </xdr:pic>
    <xdr:clientData/>
  </xdr:twoCellAnchor>
  <xdr:twoCellAnchor editAs="oneCell">
    <xdr:from>
      <xdr:col>4</xdr:col>
      <xdr:colOff>1446068</xdr:colOff>
      <xdr:row>179</xdr:row>
      <xdr:rowOff>190500</xdr:rowOff>
    </xdr:from>
    <xdr:to>
      <xdr:col>4</xdr:col>
      <xdr:colOff>2274639</xdr:colOff>
      <xdr:row>180</xdr:row>
      <xdr:rowOff>215575</xdr:rowOff>
    </xdr:to>
    <xdr:pic>
      <xdr:nvPicPr>
        <xdr:cNvPr id="101" name="Picture 100">
          <a:hlinkClick xmlns:r="http://schemas.openxmlformats.org/officeDocument/2006/relationships" r:id="rId8"/>
        </xdr:cNvPr>
        <xdr:cNvPicPr>
          <a:picLocks noChangeAspect="1"/>
        </xdr:cNvPicPr>
      </xdr:nvPicPr>
      <xdr:blipFill>
        <a:blip xmlns:r="http://schemas.openxmlformats.org/officeDocument/2006/relationships" r:embed="rId2"/>
        <a:stretch>
          <a:fillRect/>
        </a:stretch>
      </xdr:blipFill>
      <xdr:spPr>
        <a:xfrm>
          <a:off x="5593773" y="36099750"/>
          <a:ext cx="828571" cy="276190"/>
        </a:xfrm>
        <a:prstGeom prst="rect">
          <a:avLst/>
        </a:prstGeom>
      </xdr:spPr>
    </xdr:pic>
    <xdr:clientData/>
  </xdr:twoCellAnchor>
  <xdr:twoCellAnchor editAs="oneCell">
    <xdr:from>
      <xdr:col>4</xdr:col>
      <xdr:colOff>1437409</xdr:colOff>
      <xdr:row>201</xdr:row>
      <xdr:rowOff>199160</xdr:rowOff>
    </xdr:from>
    <xdr:to>
      <xdr:col>4</xdr:col>
      <xdr:colOff>2265980</xdr:colOff>
      <xdr:row>202</xdr:row>
      <xdr:rowOff>224237</xdr:rowOff>
    </xdr:to>
    <xdr:pic>
      <xdr:nvPicPr>
        <xdr:cNvPr id="102" name="Picture 101">
          <a:hlinkClick xmlns:r="http://schemas.openxmlformats.org/officeDocument/2006/relationships" r:id="rId9"/>
        </xdr:cNvPr>
        <xdr:cNvPicPr>
          <a:picLocks noChangeAspect="1"/>
        </xdr:cNvPicPr>
      </xdr:nvPicPr>
      <xdr:blipFill>
        <a:blip xmlns:r="http://schemas.openxmlformats.org/officeDocument/2006/relationships" r:embed="rId2"/>
        <a:stretch>
          <a:fillRect/>
        </a:stretch>
      </xdr:blipFill>
      <xdr:spPr>
        <a:xfrm>
          <a:off x="5585114" y="40792978"/>
          <a:ext cx="828571" cy="276190"/>
        </a:xfrm>
        <a:prstGeom prst="rect">
          <a:avLst/>
        </a:prstGeom>
      </xdr:spPr>
    </xdr:pic>
    <xdr:clientData/>
  </xdr:twoCellAnchor>
  <xdr:twoCellAnchor editAs="oneCell">
    <xdr:from>
      <xdr:col>4</xdr:col>
      <xdr:colOff>1437409</xdr:colOff>
      <xdr:row>222</xdr:row>
      <xdr:rowOff>181840</xdr:rowOff>
    </xdr:from>
    <xdr:to>
      <xdr:col>4</xdr:col>
      <xdr:colOff>2265980</xdr:colOff>
      <xdr:row>223</xdr:row>
      <xdr:rowOff>206915</xdr:rowOff>
    </xdr:to>
    <xdr:pic>
      <xdr:nvPicPr>
        <xdr:cNvPr id="103" name="Picture 102">
          <a:hlinkClick xmlns:r="http://schemas.openxmlformats.org/officeDocument/2006/relationships" r:id="rId10"/>
        </xdr:cNvPr>
        <xdr:cNvPicPr>
          <a:picLocks noChangeAspect="1"/>
        </xdr:cNvPicPr>
      </xdr:nvPicPr>
      <xdr:blipFill>
        <a:blip xmlns:r="http://schemas.openxmlformats.org/officeDocument/2006/relationships" r:embed="rId2"/>
        <a:stretch>
          <a:fillRect/>
        </a:stretch>
      </xdr:blipFill>
      <xdr:spPr>
        <a:xfrm>
          <a:off x="5585114" y="45295704"/>
          <a:ext cx="828571" cy="276190"/>
        </a:xfrm>
        <a:prstGeom prst="rect">
          <a:avLst/>
        </a:prstGeom>
      </xdr:spPr>
    </xdr:pic>
    <xdr:clientData/>
  </xdr:twoCellAnchor>
  <xdr:twoCellAnchor editAs="oneCell">
    <xdr:from>
      <xdr:col>16383</xdr:col>
      <xdr:colOff>17318</xdr:colOff>
      <xdr:row>38</xdr:row>
      <xdr:rowOff>89375</xdr:rowOff>
    </xdr:from>
    <xdr:to>
      <xdr:col>16383</xdr:col>
      <xdr:colOff>255413</xdr:colOff>
      <xdr:row>39</xdr:row>
      <xdr:rowOff>29617</xdr:rowOff>
    </xdr:to>
    <xdr:pic>
      <xdr:nvPicPr>
        <xdr:cNvPr id="9" name="Picture 8">
          <a:hlinkClick xmlns:r="http://schemas.openxmlformats.org/officeDocument/2006/relationships" r:id="rId11"/>
        </xdr:cNvPr>
        <xdr:cNvPicPr>
          <a:picLocks noChangeAspect="1"/>
        </xdr:cNvPicPr>
      </xdr:nvPicPr>
      <xdr:blipFill>
        <a:blip xmlns:r="http://schemas.openxmlformats.org/officeDocument/2006/relationships" r:embed="rId12"/>
        <a:stretch>
          <a:fillRect/>
        </a:stretch>
      </xdr:blipFill>
      <xdr:spPr>
        <a:xfrm>
          <a:off x="6474945" y="10203633"/>
          <a:ext cx="238095" cy="190476"/>
        </a:xfrm>
        <a:prstGeom prst="rect">
          <a:avLst/>
        </a:prstGeom>
      </xdr:spPr>
    </xdr:pic>
    <xdr:clientData/>
  </xdr:twoCellAnchor>
  <xdr:twoCellAnchor editAs="oneCell">
    <xdr:from>
      <xdr:col>16383</xdr:col>
      <xdr:colOff>17318</xdr:colOff>
      <xdr:row>39</xdr:row>
      <xdr:rowOff>72352</xdr:rowOff>
    </xdr:from>
    <xdr:to>
      <xdr:col>16383</xdr:col>
      <xdr:colOff>255413</xdr:colOff>
      <xdr:row>40</xdr:row>
      <xdr:rowOff>11714</xdr:rowOff>
    </xdr:to>
    <xdr:pic>
      <xdr:nvPicPr>
        <xdr:cNvPr id="10" name="Picture 9">
          <a:hlinkClick xmlns:r="http://schemas.openxmlformats.org/officeDocument/2006/relationships" r:id="rId13"/>
        </xdr:cNvPr>
        <xdr:cNvPicPr>
          <a:picLocks noChangeAspect="1"/>
        </xdr:cNvPicPr>
      </xdr:nvPicPr>
      <xdr:blipFill>
        <a:blip xmlns:r="http://schemas.openxmlformats.org/officeDocument/2006/relationships" r:embed="rId14"/>
        <a:stretch>
          <a:fillRect/>
        </a:stretch>
      </xdr:blipFill>
      <xdr:spPr>
        <a:xfrm>
          <a:off x="6474945" y="10436844"/>
          <a:ext cx="238095" cy="189595"/>
        </a:xfrm>
        <a:prstGeom prst="rect">
          <a:avLst/>
        </a:prstGeom>
      </xdr:spPr>
    </xdr:pic>
    <xdr:clientData/>
  </xdr:twoCellAnchor>
  <xdr:twoCellAnchor editAs="oneCell">
    <xdr:from>
      <xdr:col>16383</xdr:col>
      <xdr:colOff>17318</xdr:colOff>
      <xdr:row>40</xdr:row>
      <xdr:rowOff>46961</xdr:rowOff>
    </xdr:from>
    <xdr:to>
      <xdr:col>16383</xdr:col>
      <xdr:colOff>255413</xdr:colOff>
      <xdr:row>40</xdr:row>
      <xdr:rowOff>236556</xdr:rowOff>
    </xdr:to>
    <xdr:pic>
      <xdr:nvPicPr>
        <xdr:cNvPr id="11" name="Picture 10">
          <a:hlinkClick xmlns:r="http://schemas.openxmlformats.org/officeDocument/2006/relationships" r:id="rId15"/>
        </xdr:cNvPr>
        <xdr:cNvPicPr>
          <a:picLocks noChangeAspect="1"/>
        </xdr:cNvPicPr>
      </xdr:nvPicPr>
      <xdr:blipFill>
        <a:blip xmlns:r="http://schemas.openxmlformats.org/officeDocument/2006/relationships" r:embed="rId16"/>
        <a:stretch>
          <a:fillRect/>
        </a:stretch>
      </xdr:blipFill>
      <xdr:spPr>
        <a:xfrm>
          <a:off x="6474945" y="10661686"/>
          <a:ext cx="238095" cy="189595"/>
        </a:xfrm>
        <a:prstGeom prst="rect">
          <a:avLst/>
        </a:prstGeom>
      </xdr:spPr>
    </xdr:pic>
    <xdr:clientData/>
  </xdr:twoCellAnchor>
  <xdr:twoCellAnchor editAs="oneCell">
    <xdr:from>
      <xdr:col>16383</xdr:col>
      <xdr:colOff>17318</xdr:colOff>
      <xdr:row>41</xdr:row>
      <xdr:rowOff>20397</xdr:rowOff>
    </xdr:from>
    <xdr:to>
      <xdr:col>16383</xdr:col>
      <xdr:colOff>255413</xdr:colOff>
      <xdr:row>41</xdr:row>
      <xdr:rowOff>209994</xdr:rowOff>
    </xdr:to>
    <xdr:pic>
      <xdr:nvPicPr>
        <xdr:cNvPr id="12" name="Picture 11">
          <a:hlinkClick xmlns:r="http://schemas.openxmlformats.org/officeDocument/2006/relationships" r:id="rId17"/>
        </xdr:cNvPr>
        <xdr:cNvPicPr>
          <a:picLocks noChangeAspect="1"/>
        </xdr:cNvPicPr>
      </xdr:nvPicPr>
      <xdr:blipFill>
        <a:blip xmlns:r="http://schemas.openxmlformats.org/officeDocument/2006/relationships" r:embed="rId18"/>
        <a:stretch>
          <a:fillRect/>
        </a:stretch>
      </xdr:blipFill>
      <xdr:spPr>
        <a:xfrm>
          <a:off x="6474945" y="10885355"/>
          <a:ext cx="238095" cy="189597"/>
        </a:xfrm>
        <a:prstGeom prst="rect">
          <a:avLst/>
        </a:prstGeom>
      </xdr:spPr>
    </xdr:pic>
    <xdr:clientData/>
  </xdr:twoCellAnchor>
  <xdr:twoCellAnchor editAs="oneCell">
    <xdr:from>
      <xdr:col>16383</xdr:col>
      <xdr:colOff>17318</xdr:colOff>
      <xdr:row>41</xdr:row>
      <xdr:rowOff>244654</xdr:rowOff>
    </xdr:from>
    <xdr:to>
      <xdr:col>16383</xdr:col>
      <xdr:colOff>255413</xdr:colOff>
      <xdr:row>42</xdr:row>
      <xdr:rowOff>184016</xdr:rowOff>
    </xdr:to>
    <xdr:pic>
      <xdr:nvPicPr>
        <xdr:cNvPr id="13" name="Picture 12">
          <a:hlinkClick xmlns:r="http://schemas.openxmlformats.org/officeDocument/2006/relationships" r:id="rId19"/>
        </xdr:cNvPr>
        <xdr:cNvPicPr>
          <a:picLocks noChangeAspect="1"/>
        </xdr:cNvPicPr>
      </xdr:nvPicPr>
      <xdr:blipFill>
        <a:blip xmlns:r="http://schemas.openxmlformats.org/officeDocument/2006/relationships" r:embed="rId20"/>
        <a:stretch>
          <a:fillRect/>
        </a:stretch>
      </xdr:blipFill>
      <xdr:spPr>
        <a:xfrm>
          <a:off x="6474945" y="11109612"/>
          <a:ext cx="238095" cy="189595"/>
        </a:xfrm>
        <a:prstGeom prst="rect">
          <a:avLst/>
        </a:prstGeom>
      </xdr:spPr>
    </xdr:pic>
    <xdr:clientData/>
  </xdr:twoCellAnchor>
  <xdr:twoCellAnchor editAs="oneCell">
    <xdr:from>
      <xdr:col>16383</xdr:col>
      <xdr:colOff>17318</xdr:colOff>
      <xdr:row>42</xdr:row>
      <xdr:rowOff>218089</xdr:rowOff>
    </xdr:from>
    <xdr:to>
      <xdr:col>16383</xdr:col>
      <xdr:colOff>255413</xdr:colOff>
      <xdr:row>43</xdr:row>
      <xdr:rowOff>109020</xdr:rowOff>
    </xdr:to>
    <xdr:pic>
      <xdr:nvPicPr>
        <xdr:cNvPr id="14" name="Picture 13">
          <a:hlinkClick xmlns:r="http://schemas.openxmlformats.org/officeDocument/2006/relationships" r:id="rId21"/>
        </xdr:cNvPr>
        <xdr:cNvPicPr>
          <a:picLocks noChangeAspect="1"/>
        </xdr:cNvPicPr>
      </xdr:nvPicPr>
      <xdr:blipFill>
        <a:blip xmlns:r="http://schemas.openxmlformats.org/officeDocument/2006/relationships" r:embed="rId22"/>
        <a:stretch>
          <a:fillRect/>
        </a:stretch>
      </xdr:blipFill>
      <xdr:spPr>
        <a:xfrm>
          <a:off x="6474945" y="11333280"/>
          <a:ext cx="238095" cy="189596"/>
        </a:xfrm>
        <a:prstGeom prst="rect">
          <a:avLst/>
        </a:prstGeom>
      </xdr:spPr>
    </xdr:pic>
    <xdr:clientData/>
  </xdr:twoCellAnchor>
  <xdr:twoCellAnchor editAs="oneCell">
    <xdr:from>
      <xdr:col>16383</xdr:col>
      <xdr:colOff>17318</xdr:colOff>
      <xdr:row>43</xdr:row>
      <xdr:rowOff>144855</xdr:rowOff>
    </xdr:from>
    <xdr:to>
      <xdr:col>16383</xdr:col>
      <xdr:colOff>255413</xdr:colOff>
      <xdr:row>44</xdr:row>
      <xdr:rowOff>92289</xdr:rowOff>
    </xdr:to>
    <xdr:pic>
      <xdr:nvPicPr>
        <xdr:cNvPr id="15" name="Picture 14">
          <a:hlinkClick xmlns:r="http://schemas.openxmlformats.org/officeDocument/2006/relationships" r:id="rId23"/>
        </xdr:cNvPr>
        <xdr:cNvPicPr>
          <a:picLocks noChangeAspect="1"/>
        </xdr:cNvPicPr>
      </xdr:nvPicPr>
      <xdr:blipFill>
        <a:blip xmlns:r="http://schemas.openxmlformats.org/officeDocument/2006/relationships" r:embed="rId24"/>
        <a:stretch>
          <a:fillRect/>
        </a:stretch>
      </xdr:blipFill>
      <xdr:spPr>
        <a:xfrm>
          <a:off x="6474945" y="11558711"/>
          <a:ext cx="238095" cy="189595"/>
        </a:xfrm>
        <a:prstGeom prst="rect">
          <a:avLst/>
        </a:prstGeom>
      </xdr:spPr>
    </xdr:pic>
    <xdr:clientData/>
  </xdr:twoCellAnchor>
  <xdr:twoCellAnchor editAs="oneCell">
    <xdr:from>
      <xdr:col>16383</xdr:col>
      <xdr:colOff>17318</xdr:colOff>
      <xdr:row>44</xdr:row>
      <xdr:rowOff>124542</xdr:rowOff>
    </xdr:from>
    <xdr:to>
      <xdr:col>16383</xdr:col>
      <xdr:colOff>255413</xdr:colOff>
      <xdr:row>45</xdr:row>
      <xdr:rowOff>68821</xdr:rowOff>
    </xdr:to>
    <xdr:pic>
      <xdr:nvPicPr>
        <xdr:cNvPr id="16" name="Picture 15">
          <a:hlinkClick xmlns:r="http://schemas.openxmlformats.org/officeDocument/2006/relationships" r:id="rId25"/>
        </xdr:cNvPr>
        <xdr:cNvPicPr>
          <a:picLocks noChangeAspect="1"/>
        </xdr:cNvPicPr>
      </xdr:nvPicPr>
      <xdr:blipFill>
        <a:blip xmlns:r="http://schemas.openxmlformats.org/officeDocument/2006/relationships" r:embed="rId26"/>
        <a:stretch>
          <a:fillRect/>
        </a:stretch>
      </xdr:blipFill>
      <xdr:spPr>
        <a:xfrm>
          <a:off x="6474945" y="11780559"/>
          <a:ext cx="238095" cy="194512"/>
        </a:xfrm>
        <a:prstGeom prst="rect">
          <a:avLst/>
        </a:prstGeom>
      </xdr:spPr>
    </xdr:pic>
    <xdr:clientData/>
  </xdr:twoCellAnchor>
  <xdr:twoCellAnchor editAs="oneCell">
    <xdr:from>
      <xdr:col>16383</xdr:col>
      <xdr:colOff>17318</xdr:colOff>
      <xdr:row>45</xdr:row>
      <xdr:rowOff>94543</xdr:rowOff>
    </xdr:from>
    <xdr:to>
      <xdr:col>16383</xdr:col>
      <xdr:colOff>255413</xdr:colOff>
      <xdr:row>46</xdr:row>
      <xdr:rowOff>34786</xdr:rowOff>
    </xdr:to>
    <xdr:pic>
      <xdr:nvPicPr>
        <xdr:cNvPr id="17" name="Picture 16">
          <a:hlinkClick xmlns:r="http://schemas.openxmlformats.org/officeDocument/2006/relationships" r:id="rId27"/>
        </xdr:cNvPr>
        <xdr:cNvPicPr>
          <a:picLocks noChangeAspect="1"/>
        </xdr:cNvPicPr>
      </xdr:nvPicPr>
      <xdr:blipFill>
        <a:blip xmlns:r="http://schemas.openxmlformats.org/officeDocument/2006/relationships" r:embed="rId28"/>
        <a:stretch>
          <a:fillRect/>
        </a:stretch>
      </xdr:blipFill>
      <xdr:spPr>
        <a:xfrm>
          <a:off x="6474945" y="12000793"/>
          <a:ext cx="238095" cy="190476"/>
        </a:xfrm>
        <a:prstGeom prst="rect">
          <a:avLst/>
        </a:prstGeom>
      </xdr:spPr>
    </xdr:pic>
    <xdr:clientData/>
  </xdr:twoCellAnchor>
  <xdr:twoCellAnchor editAs="oneCell">
    <xdr:from>
      <xdr:col>16383</xdr:col>
      <xdr:colOff>17318</xdr:colOff>
      <xdr:row>46</xdr:row>
      <xdr:rowOff>69154</xdr:rowOff>
    </xdr:from>
    <xdr:to>
      <xdr:col>16383</xdr:col>
      <xdr:colOff>255413</xdr:colOff>
      <xdr:row>47</xdr:row>
      <xdr:rowOff>9397</xdr:rowOff>
    </xdr:to>
    <xdr:pic>
      <xdr:nvPicPr>
        <xdr:cNvPr id="18" name="Picture 17">
          <a:hlinkClick xmlns:r="http://schemas.openxmlformats.org/officeDocument/2006/relationships" r:id="rId29"/>
        </xdr:cNvPr>
        <xdr:cNvPicPr>
          <a:picLocks noChangeAspect="1"/>
        </xdr:cNvPicPr>
      </xdr:nvPicPr>
      <xdr:blipFill>
        <a:blip xmlns:r="http://schemas.openxmlformats.org/officeDocument/2006/relationships" r:embed="rId30"/>
        <a:stretch>
          <a:fillRect/>
        </a:stretch>
      </xdr:blipFill>
      <xdr:spPr>
        <a:xfrm>
          <a:off x="6474945" y="12225637"/>
          <a:ext cx="238095" cy="190476"/>
        </a:xfrm>
        <a:prstGeom prst="rect">
          <a:avLst/>
        </a:prstGeom>
      </xdr:spPr>
    </xdr:pic>
    <xdr:clientData/>
  </xdr:twoCellAnchor>
  <xdr:twoCellAnchor editAs="oneCell">
    <xdr:from>
      <xdr:col>16383</xdr:col>
      <xdr:colOff>17318</xdr:colOff>
      <xdr:row>47</xdr:row>
      <xdr:rowOff>53215</xdr:rowOff>
    </xdr:from>
    <xdr:to>
      <xdr:col>16383</xdr:col>
      <xdr:colOff>255413</xdr:colOff>
      <xdr:row>47</xdr:row>
      <xdr:rowOff>242811</xdr:rowOff>
    </xdr:to>
    <xdr:pic>
      <xdr:nvPicPr>
        <xdr:cNvPr id="19" name="Picture 18">
          <a:hlinkClick xmlns:r="http://schemas.openxmlformats.org/officeDocument/2006/relationships" r:id="rId31"/>
        </xdr:cNvPr>
        <xdr:cNvPicPr>
          <a:picLocks noChangeAspect="1"/>
        </xdr:cNvPicPr>
      </xdr:nvPicPr>
      <xdr:blipFill>
        <a:blip xmlns:r="http://schemas.openxmlformats.org/officeDocument/2006/relationships" r:embed="rId32"/>
        <a:stretch>
          <a:fillRect/>
        </a:stretch>
      </xdr:blipFill>
      <xdr:spPr>
        <a:xfrm>
          <a:off x="6474945" y="12459931"/>
          <a:ext cx="238095" cy="189596"/>
        </a:xfrm>
        <a:prstGeom prst="rect">
          <a:avLst/>
        </a:prstGeom>
      </xdr:spPr>
    </xdr:pic>
    <xdr:clientData/>
  </xdr:twoCellAnchor>
  <xdr:twoCellAnchor editAs="oneCell">
    <xdr:from>
      <xdr:col>16383</xdr:col>
      <xdr:colOff>17318</xdr:colOff>
      <xdr:row>48</xdr:row>
      <xdr:rowOff>18579</xdr:rowOff>
    </xdr:from>
    <xdr:to>
      <xdr:col>16383</xdr:col>
      <xdr:colOff>255413</xdr:colOff>
      <xdr:row>48</xdr:row>
      <xdr:rowOff>208173</xdr:rowOff>
    </xdr:to>
    <xdr:pic>
      <xdr:nvPicPr>
        <xdr:cNvPr id="20" name="Picture 19">
          <a:hlinkClick xmlns:r="http://schemas.openxmlformats.org/officeDocument/2006/relationships" r:id="rId33"/>
        </xdr:cNvPr>
        <xdr:cNvPicPr>
          <a:picLocks noChangeAspect="1"/>
        </xdr:cNvPicPr>
      </xdr:nvPicPr>
      <xdr:blipFill>
        <a:blip xmlns:r="http://schemas.openxmlformats.org/officeDocument/2006/relationships" r:embed="rId34"/>
        <a:stretch>
          <a:fillRect/>
        </a:stretch>
      </xdr:blipFill>
      <xdr:spPr>
        <a:xfrm>
          <a:off x="6474945" y="12675528"/>
          <a:ext cx="238095" cy="189594"/>
        </a:xfrm>
        <a:prstGeom prst="rect">
          <a:avLst/>
        </a:prstGeom>
      </xdr:spPr>
    </xdr:pic>
    <xdr:clientData/>
  </xdr:twoCellAnchor>
  <xdr:twoCellAnchor editAs="oneCell">
    <xdr:from>
      <xdr:col>16383</xdr:col>
      <xdr:colOff>17318</xdr:colOff>
      <xdr:row>48</xdr:row>
      <xdr:rowOff>241162</xdr:rowOff>
    </xdr:from>
    <xdr:to>
      <xdr:col>16383</xdr:col>
      <xdr:colOff>255413</xdr:colOff>
      <xdr:row>49</xdr:row>
      <xdr:rowOff>180525</xdr:rowOff>
    </xdr:to>
    <xdr:pic>
      <xdr:nvPicPr>
        <xdr:cNvPr id="21" name="Picture 20">
          <a:hlinkClick xmlns:r="http://schemas.openxmlformats.org/officeDocument/2006/relationships" r:id="rId35"/>
        </xdr:cNvPr>
        <xdr:cNvPicPr>
          <a:picLocks noChangeAspect="1"/>
        </xdr:cNvPicPr>
      </xdr:nvPicPr>
      <xdr:blipFill>
        <a:blip xmlns:r="http://schemas.openxmlformats.org/officeDocument/2006/relationships" r:embed="rId36"/>
        <a:stretch>
          <a:fillRect/>
        </a:stretch>
      </xdr:blipFill>
      <xdr:spPr>
        <a:xfrm>
          <a:off x="6474945" y="12898111"/>
          <a:ext cx="238095" cy="189596"/>
        </a:xfrm>
        <a:prstGeom prst="rect">
          <a:avLst/>
        </a:prstGeom>
      </xdr:spPr>
    </xdr:pic>
    <xdr:clientData/>
  </xdr:twoCellAnchor>
  <xdr:twoCellAnchor editAs="oneCell">
    <xdr:from>
      <xdr:col>16383</xdr:col>
      <xdr:colOff>17318</xdr:colOff>
      <xdr:row>49</xdr:row>
      <xdr:rowOff>211108</xdr:rowOff>
    </xdr:from>
    <xdr:to>
      <xdr:col>16383</xdr:col>
      <xdr:colOff>255413</xdr:colOff>
      <xdr:row>50</xdr:row>
      <xdr:rowOff>150470</xdr:rowOff>
    </xdr:to>
    <xdr:pic>
      <xdr:nvPicPr>
        <xdr:cNvPr id="22" name="Picture 21">
          <a:hlinkClick xmlns:r="http://schemas.openxmlformats.org/officeDocument/2006/relationships" r:id="rId37"/>
        </xdr:cNvPr>
        <xdr:cNvPicPr>
          <a:picLocks noChangeAspect="1"/>
        </xdr:cNvPicPr>
      </xdr:nvPicPr>
      <xdr:blipFill>
        <a:blip xmlns:r="http://schemas.openxmlformats.org/officeDocument/2006/relationships" r:embed="rId38"/>
        <a:stretch>
          <a:fillRect/>
        </a:stretch>
      </xdr:blipFill>
      <xdr:spPr>
        <a:xfrm>
          <a:off x="6474945" y="13118290"/>
          <a:ext cx="238095" cy="189595"/>
        </a:xfrm>
        <a:prstGeom prst="rect">
          <a:avLst/>
        </a:prstGeom>
      </xdr:spPr>
    </xdr:pic>
    <xdr:clientData/>
  </xdr:twoCellAnchor>
  <xdr:twoCellAnchor editAs="oneCell">
    <xdr:from>
      <xdr:col>16383</xdr:col>
      <xdr:colOff>17318</xdr:colOff>
      <xdr:row>50</xdr:row>
      <xdr:rowOff>182222</xdr:rowOff>
    </xdr:from>
    <xdr:to>
      <xdr:col>16383</xdr:col>
      <xdr:colOff>255413</xdr:colOff>
      <xdr:row>51</xdr:row>
      <xdr:rowOff>121585</xdr:rowOff>
    </xdr:to>
    <xdr:pic>
      <xdr:nvPicPr>
        <xdr:cNvPr id="24" name="Picture 23">
          <a:hlinkClick xmlns:r="http://schemas.openxmlformats.org/officeDocument/2006/relationships" r:id="rId39"/>
        </xdr:cNvPr>
        <xdr:cNvPicPr>
          <a:picLocks noChangeAspect="1"/>
        </xdr:cNvPicPr>
      </xdr:nvPicPr>
      <xdr:blipFill>
        <a:blip xmlns:r="http://schemas.openxmlformats.org/officeDocument/2006/relationships" r:embed="rId40"/>
        <a:stretch>
          <a:fillRect/>
        </a:stretch>
      </xdr:blipFill>
      <xdr:spPr>
        <a:xfrm>
          <a:off x="6474945" y="13339637"/>
          <a:ext cx="238095" cy="189596"/>
        </a:xfrm>
        <a:prstGeom prst="rect">
          <a:avLst/>
        </a:prstGeom>
      </xdr:spPr>
    </xdr:pic>
    <xdr:clientData/>
  </xdr:twoCellAnchor>
  <xdr:twoCellAnchor editAs="oneCell">
    <xdr:from>
      <xdr:col>16383</xdr:col>
      <xdr:colOff>17318</xdr:colOff>
      <xdr:row>51</xdr:row>
      <xdr:rowOff>148584</xdr:rowOff>
    </xdr:from>
    <xdr:to>
      <xdr:col>16383</xdr:col>
      <xdr:colOff>255413</xdr:colOff>
      <xdr:row>52</xdr:row>
      <xdr:rowOff>91777</xdr:rowOff>
    </xdr:to>
    <xdr:pic>
      <xdr:nvPicPr>
        <xdr:cNvPr id="26" name="Picture 25">
          <a:hlinkClick xmlns:r="http://schemas.openxmlformats.org/officeDocument/2006/relationships" r:id="rId41"/>
        </xdr:cNvPr>
        <xdr:cNvPicPr>
          <a:picLocks noChangeAspect="1"/>
        </xdr:cNvPicPr>
      </xdr:nvPicPr>
      <xdr:blipFill>
        <a:blip xmlns:r="http://schemas.openxmlformats.org/officeDocument/2006/relationships" r:embed="rId42"/>
        <a:stretch>
          <a:fillRect/>
        </a:stretch>
      </xdr:blipFill>
      <xdr:spPr>
        <a:xfrm>
          <a:off x="6474945" y="13556232"/>
          <a:ext cx="238095" cy="193426"/>
        </a:xfrm>
        <a:prstGeom prst="rect">
          <a:avLst/>
        </a:prstGeom>
      </xdr:spPr>
    </xdr:pic>
    <xdr:clientData/>
  </xdr:twoCellAnchor>
  <xdr:twoCellAnchor editAs="oneCell">
    <xdr:from>
      <xdr:col>16383</xdr:col>
      <xdr:colOff>17318</xdr:colOff>
      <xdr:row>52</xdr:row>
      <xdr:rowOff>114448</xdr:rowOff>
    </xdr:from>
    <xdr:to>
      <xdr:col>16383</xdr:col>
      <xdr:colOff>255413</xdr:colOff>
      <xdr:row>53</xdr:row>
      <xdr:rowOff>54691</xdr:rowOff>
    </xdr:to>
    <xdr:pic>
      <xdr:nvPicPr>
        <xdr:cNvPr id="27" name="Picture 26">
          <a:hlinkClick xmlns:r="http://schemas.openxmlformats.org/officeDocument/2006/relationships" r:id="rId43"/>
        </xdr:cNvPr>
        <xdr:cNvPicPr>
          <a:picLocks noChangeAspect="1"/>
        </xdr:cNvPicPr>
      </xdr:nvPicPr>
      <xdr:blipFill>
        <a:blip xmlns:r="http://schemas.openxmlformats.org/officeDocument/2006/relationships" r:embed="rId44"/>
        <a:stretch>
          <a:fillRect/>
        </a:stretch>
      </xdr:blipFill>
      <xdr:spPr>
        <a:xfrm>
          <a:off x="6474945" y="13772329"/>
          <a:ext cx="238095" cy="190476"/>
        </a:xfrm>
        <a:prstGeom prst="rect">
          <a:avLst/>
        </a:prstGeom>
      </xdr:spPr>
    </xdr:pic>
    <xdr:clientData/>
  </xdr:twoCellAnchor>
  <xdr:twoCellAnchor editAs="oneCell">
    <xdr:from>
      <xdr:col>16383</xdr:col>
      <xdr:colOff>17318</xdr:colOff>
      <xdr:row>167</xdr:row>
      <xdr:rowOff>103909</xdr:rowOff>
    </xdr:from>
    <xdr:to>
      <xdr:col>16383</xdr:col>
      <xdr:colOff>255413</xdr:colOff>
      <xdr:row>168</xdr:row>
      <xdr:rowOff>43271</xdr:rowOff>
    </xdr:to>
    <xdr:pic>
      <xdr:nvPicPr>
        <xdr:cNvPr id="342" name="Picture 341">
          <a:hlinkClick xmlns:r="http://schemas.openxmlformats.org/officeDocument/2006/relationships" r:id="rId45"/>
        </xdr:cNvPr>
        <xdr:cNvPicPr>
          <a:picLocks noChangeAspect="1"/>
        </xdr:cNvPicPr>
      </xdr:nvPicPr>
      <xdr:blipFill>
        <a:blip xmlns:r="http://schemas.openxmlformats.org/officeDocument/2006/relationships" r:embed="rId24"/>
        <a:stretch>
          <a:fillRect/>
        </a:stretch>
      </xdr:blipFill>
      <xdr:spPr>
        <a:xfrm>
          <a:off x="6468341" y="33753136"/>
          <a:ext cx="238095" cy="190476"/>
        </a:xfrm>
        <a:prstGeom prst="rect">
          <a:avLst/>
        </a:prstGeom>
      </xdr:spPr>
    </xdr:pic>
    <xdr:clientData/>
  </xdr:twoCellAnchor>
  <xdr:twoCellAnchor editAs="oneCell">
    <xdr:from>
      <xdr:col>16383</xdr:col>
      <xdr:colOff>17318</xdr:colOff>
      <xdr:row>168</xdr:row>
      <xdr:rowOff>77931</xdr:rowOff>
    </xdr:from>
    <xdr:to>
      <xdr:col>16383</xdr:col>
      <xdr:colOff>255413</xdr:colOff>
      <xdr:row>169</xdr:row>
      <xdr:rowOff>17295</xdr:rowOff>
    </xdr:to>
    <xdr:pic>
      <xdr:nvPicPr>
        <xdr:cNvPr id="343" name="Picture 342">
          <a:hlinkClick xmlns:r="http://schemas.openxmlformats.org/officeDocument/2006/relationships" r:id="rId46"/>
        </xdr:cNvPr>
        <xdr:cNvPicPr>
          <a:picLocks noChangeAspect="1"/>
        </xdr:cNvPicPr>
      </xdr:nvPicPr>
      <xdr:blipFill>
        <a:blip xmlns:r="http://schemas.openxmlformats.org/officeDocument/2006/relationships" r:embed="rId26"/>
        <a:stretch>
          <a:fillRect/>
        </a:stretch>
      </xdr:blipFill>
      <xdr:spPr>
        <a:xfrm>
          <a:off x="6468341" y="33978272"/>
          <a:ext cx="238095" cy="190476"/>
        </a:xfrm>
        <a:prstGeom prst="rect">
          <a:avLst/>
        </a:prstGeom>
      </xdr:spPr>
    </xdr:pic>
    <xdr:clientData/>
  </xdr:twoCellAnchor>
  <xdr:twoCellAnchor editAs="oneCell">
    <xdr:from>
      <xdr:col>16383</xdr:col>
      <xdr:colOff>17318</xdr:colOff>
      <xdr:row>169</xdr:row>
      <xdr:rowOff>51953</xdr:rowOff>
    </xdr:from>
    <xdr:to>
      <xdr:col>16383</xdr:col>
      <xdr:colOff>255413</xdr:colOff>
      <xdr:row>169</xdr:row>
      <xdr:rowOff>242429</xdr:rowOff>
    </xdr:to>
    <xdr:pic>
      <xdr:nvPicPr>
        <xdr:cNvPr id="344" name="Picture 343">
          <a:hlinkClick xmlns:r="http://schemas.openxmlformats.org/officeDocument/2006/relationships" r:id="rId47"/>
        </xdr:cNvPr>
        <xdr:cNvPicPr>
          <a:picLocks noChangeAspect="1"/>
        </xdr:cNvPicPr>
      </xdr:nvPicPr>
      <xdr:blipFill>
        <a:blip xmlns:r="http://schemas.openxmlformats.org/officeDocument/2006/relationships" r:embed="rId28"/>
        <a:stretch>
          <a:fillRect/>
        </a:stretch>
      </xdr:blipFill>
      <xdr:spPr>
        <a:xfrm>
          <a:off x="6468341" y="34203408"/>
          <a:ext cx="238095" cy="190476"/>
        </a:xfrm>
        <a:prstGeom prst="rect">
          <a:avLst/>
        </a:prstGeom>
      </xdr:spPr>
    </xdr:pic>
    <xdr:clientData/>
  </xdr:twoCellAnchor>
  <xdr:twoCellAnchor editAs="oneCell">
    <xdr:from>
      <xdr:col>16383</xdr:col>
      <xdr:colOff>17318</xdr:colOff>
      <xdr:row>170</xdr:row>
      <xdr:rowOff>25977</xdr:rowOff>
    </xdr:from>
    <xdr:to>
      <xdr:col>16383</xdr:col>
      <xdr:colOff>255413</xdr:colOff>
      <xdr:row>170</xdr:row>
      <xdr:rowOff>216453</xdr:rowOff>
    </xdr:to>
    <xdr:pic>
      <xdr:nvPicPr>
        <xdr:cNvPr id="345" name="Picture 344">
          <a:hlinkClick xmlns:r="http://schemas.openxmlformats.org/officeDocument/2006/relationships" r:id="rId48"/>
        </xdr:cNvPr>
        <xdr:cNvPicPr>
          <a:picLocks noChangeAspect="1"/>
        </xdr:cNvPicPr>
      </xdr:nvPicPr>
      <xdr:blipFill>
        <a:blip xmlns:r="http://schemas.openxmlformats.org/officeDocument/2006/relationships" r:embed="rId30"/>
        <a:stretch>
          <a:fillRect/>
        </a:stretch>
      </xdr:blipFill>
      <xdr:spPr>
        <a:xfrm>
          <a:off x="6468341" y="34428545"/>
          <a:ext cx="238095" cy="190476"/>
        </a:xfrm>
        <a:prstGeom prst="rect">
          <a:avLst/>
        </a:prstGeom>
      </xdr:spPr>
    </xdr:pic>
    <xdr:clientData/>
  </xdr:twoCellAnchor>
  <xdr:twoCellAnchor editAs="oneCell">
    <xdr:from>
      <xdr:col>16383</xdr:col>
      <xdr:colOff>17318</xdr:colOff>
      <xdr:row>170</xdr:row>
      <xdr:rowOff>251113</xdr:rowOff>
    </xdr:from>
    <xdr:to>
      <xdr:col>16383</xdr:col>
      <xdr:colOff>255413</xdr:colOff>
      <xdr:row>171</xdr:row>
      <xdr:rowOff>190476</xdr:rowOff>
    </xdr:to>
    <xdr:pic>
      <xdr:nvPicPr>
        <xdr:cNvPr id="346" name="Picture 345">
          <a:hlinkClick xmlns:r="http://schemas.openxmlformats.org/officeDocument/2006/relationships" r:id="rId49"/>
        </xdr:cNvPr>
        <xdr:cNvPicPr>
          <a:picLocks noChangeAspect="1"/>
        </xdr:cNvPicPr>
      </xdr:nvPicPr>
      <xdr:blipFill>
        <a:blip xmlns:r="http://schemas.openxmlformats.org/officeDocument/2006/relationships" r:embed="rId32"/>
        <a:stretch>
          <a:fillRect/>
        </a:stretch>
      </xdr:blipFill>
      <xdr:spPr>
        <a:xfrm>
          <a:off x="6468341" y="34653681"/>
          <a:ext cx="238095" cy="190476"/>
        </a:xfrm>
        <a:prstGeom prst="rect">
          <a:avLst/>
        </a:prstGeom>
      </xdr:spPr>
    </xdr:pic>
    <xdr:clientData/>
  </xdr:twoCellAnchor>
  <xdr:twoCellAnchor editAs="oneCell">
    <xdr:from>
      <xdr:col>16383</xdr:col>
      <xdr:colOff>17318</xdr:colOff>
      <xdr:row>172</xdr:row>
      <xdr:rowOff>216476</xdr:rowOff>
    </xdr:from>
    <xdr:to>
      <xdr:col>16383</xdr:col>
      <xdr:colOff>255413</xdr:colOff>
      <xdr:row>173</xdr:row>
      <xdr:rowOff>155836</xdr:rowOff>
    </xdr:to>
    <xdr:pic>
      <xdr:nvPicPr>
        <xdr:cNvPr id="347" name="Picture 346">
          <a:hlinkClick xmlns:r="http://schemas.openxmlformats.org/officeDocument/2006/relationships" r:id="rId50"/>
        </xdr:cNvPr>
        <xdr:cNvPicPr>
          <a:picLocks noChangeAspect="1"/>
        </xdr:cNvPicPr>
      </xdr:nvPicPr>
      <xdr:blipFill>
        <a:blip xmlns:r="http://schemas.openxmlformats.org/officeDocument/2006/relationships" r:embed="rId34"/>
        <a:stretch>
          <a:fillRect/>
        </a:stretch>
      </xdr:blipFill>
      <xdr:spPr>
        <a:xfrm>
          <a:off x="6468341" y="34870158"/>
          <a:ext cx="238095" cy="190476"/>
        </a:xfrm>
        <a:prstGeom prst="rect">
          <a:avLst/>
        </a:prstGeom>
      </xdr:spPr>
    </xdr:pic>
    <xdr:clientData/>
  </xdr:twoCellAnchor>
  <xdr:twoCellAnchor editAs="oneCell">
    <xdr:from>
      <xdr:col>16383</xdr:col>
      <xdr:colOff>17318</xdr:colOff>
      <xdr:row>173</xdr:row>
      <xdr:rowOff>181841</xdr:rowOff>
    </xdr:from>
    <xdr:to>
      <xdr:col>16383</xdr:col>
      <xdr:colOff>255413</xdr:colOff>
      <xdr:row>174</xdr:row>
      <xdr:rowOff>121205</xdr:rowOff>
    </xdr:to>
    <xdr:pic>
      <xdr:nvPicPr>
        <xdr:cNvPr id="348" name="Picture 347">
          <a:hlinkClick xmlns:r="http://schemas.openxmlformats.org/officeDocument/2006/relationships" r:id="rId51"/>
        </xdr:cNvPr>
        <xdr:cNvPicPr>
          <a:picLocks noChangeAspect="1"/>
        </xdr:cNvPicPr>
      </xdr:nvPicPr>
      <xdr:blipFill>
        <a:blip xmlns:r="http://schemas.openxmlformats.org/officeDocument/2006/relationships" r:embed="rId36"/>
        <a:stretch>
          <a:fillRect/>
        </a:stretch>
      </xdr:blipFill>
      <xdr:spPr>
        <a:xfrm>
          <a:off x="6468341" y="35086636"/>
          <a:ext cx="238095" cy="190476"/>
        </a:xfrm>
        <a:prstGeom prst="rect">
          <a:avLst/>
        </a:prstGeom>
      </xdr:spPr>
    </xdr:pic>
    <xdr:clientData/>
  </xdr:twoCellAnchor>
  <xdr:twoCellAnchor editAs="oneCell">
    <xdr:from>
      <xdr:col>16383</xdr:col>
      <xdr:colOff>17318</xdr:colOff>
      <xdr:row>176</xdr:row>
      <xdr:rowOff>147205</xdr:rowOff>
    </xdr:from>
    <xdr:to>
      <xdr:col>16383</xdr:col>
      <xdr:colOff>255413</xdr:colOff>
      <xdr:row>177</xdr:row>
      <xdr:rowOff>86567</xdr:rowOff>
    </xdr:to>
    <xdr:pic>
      <xdr:nvPicPr>
        <xdr:cNvPr id="349" name="Picture 348">
          <a:hlinkClick xmlns:r="http://schemas.openxmlformats.org/officeDocument/2006/relationships" r:id="rId52"/>
        </xdr:cNvPr>
        <xdr:cNvPicPr>
          <a:picLocks noChangeAspect="1"/>
        </xdr:cNvPicPr>
      </xdr:nvPicPr>
      <xdr:blipFill>
        <a:blip xmlns:r="http://schemas.openxmlformats.org/officeDocument/2006/relationships" r:embed="rId38"/>
        <a:stretch>
          <a:fillRect/>
        </a:stretch>
      </xdr:blipFill>
      <xdr:spPr>
        <a:xfrm>
          <a:off x="6468341" y="35303114"/>
          <a:ext cx="238095" cy="190476"/>
        </a:xfrm>
        <a:prstGeom prst="rect">
          <a:avLst/>
        </a:prstGeom>
      </xdr:spPr>
    </xdr:pic>
    <xdr:clientData/>
  </xdr:twoCellAnchor>
  <xdr:twoCellAnchor editAs="oneCell">
    <xdr:from>
      <xdr:col>16383</xdr:col>
      <xdr:colOff>17318</xdr:colOff>
      <xdr:row>177</xdr:row>
      <xdr:rowOff>129884</xdr:rowOff>
    </xdr:from>
    <xdr:to>
      <xdr:col>16383</xdr:col>
      <xdr:colOff>255413</xdr:colOff>
      <xdr:row>178</xdr:row>
      <xdr:rowOff>69246</xdr:rowOff>
    </xdr:to>
    <xdr:pic>
      <xdr:nvPicPr>
        <xdr:cNvPr id="350" name="Picture 349">
          <a:hlinkClick xmlns:r="http://schemas.openxmlformats.org/officeDocument/2006/relationships" r:id="rId53"/>
        </xdr:cNvPr>
        <xdr:cNvPicPr>
          <a:picLocks noChangeAspect="1"/>
        </xdr:cNvPicPr>
      </xdr:nvPicPr>
      <xdr:blipFill>
        <a:blip xmlns:r="http://schemas.openxmlformats.org/officeDocument/2006/relationships" r:embed="rId40"/>
        <a:stretch>
          <a:fillRect/>
        </a:stretch>
      </xdr:blipFill>
      <xdr:spPr>
        <a:xfrm>
          <a:off x="6468341" y="35536907"/>
          <a:ext cx="238095" cy="190476"/>
        </a:xfrm>
        <a:prstGeom prst="rect">
          <a:avLst/>
        </a:prstGeom>
      </xdr:spPr>
    </xdr:pic>
    <xdr:clientData/>
  </xdr:twoCellAnchor>
  <xdr:twoCellAnchor editAs="oneCell">
    <xdr:from>
      <xdr:col>16383</xdr:col>
      <xdr:colOff>17318</xdr:colOff>
      <xdr:row>178</xdr:row>
      <xdr:rowOff>77931</xdr:rowOff>
    </xdr:from>
    <xdr:to>
      <xdr:col>16383</xdr:col>
      <xdr:colOff>255413</xdr:colOff>
      <xdr:row>179</xdr:row>
      <xdr:rowOff>17294</xdr:rowOff>
    </xdr:to>
    <xdr:pic>
      <xdr:nvPicPr>
        <xdr:cNvPr id="351" name="Picture 350">
          <a:hlinkClick xmlns:r="http://schemas.openxmlformats.org/officeDocument/2006/relationships" r:id="rId54"/>
        </xdr:cNvPr>
        <xdr:cNvPicPr>
          <a:picLocks noChangeAspect="1"/>
        </xdr:cNvPicPr>
      </xdr:nvPicPr>
      <xdr:blipFill>
        <a:blip xmlns:r="http://schemas.openxmlformats.org/officeDocument/2006/relationships" r:embed="rId42"/>
        <a:stretch>
          <a:fillRect/>
        </a:stretch>
      </xdr:blipFill>
      <xdr:spPr>
        <a:xfrm>
          <a:off x="6468341" y="35736067"/>
          <a:ext cx="238095" cy="190476"/>
        </a:xfrm>
        <a:prstGeom prst="rect">
          <a:avLst/>
        </a:prstGeom>
      </xdr:spPr>
    </xdr:pic>
    <xdr:clientData/>
  </xdr:twoCellAnchor>
  <xdr:twoCellAnchor editAs="oneCell">
    <xdr:from>
      <xdr:col>16383</xdr:col>
      <xdr:colOff>17318</xdr:colOff>
      <xdr:row>179</xdr:row>
      <xdr:rowOff>34636</xdr:rowOff>
    </xdr:from>
    <xdr:to>
      <xdr:col>16383</xdr:col>
      <xdr:colOff>255413</xdr:colOff>
      <xdr:row>179</xdr:row>
      <xdr:rowOff>225112</xdr:rowOff>
    </xdr:to>
    <xdr:pic>
      <xdr:nvPicPr>
        <xdr:cNvPr id="352" name="Picture 351">
          <a:hlinkClick xmlns:r="http://schemas.openxmlformats.org/officeDocument/2006/relationships" r:id="rId55"/>
        </xdr:cNvPr>
        <xdr:cNvPicPr>
          <a:picLocks noChangeAspect="1"/>
        </xdr:cNvPicPr>
      </xdr:nvPicPr>
      <xdr:blipFill>
        <a:blip xmlns:r="http://schemas.openxmlformats.org/officeDocument/2006/relationships" r:embed="rId44"/>
        <a:stretch>
          <a:fillRect/>
        </a:stretch>
      </xdr:blipFill>
      <xdr:spPr>
        <a:xfrm>
          <a:off x="6468341" y="35943886"/>
          <a:ext cx="238095" cy="190476"/>
        </a:xfrm>
        <a:prstGeom prst="rect">
          <a:avLst/>
        </a:prstGeom>
      </xdr:spPr>
    </xdr:pic>
    <xdr:clientData/>
  </xdr:twoCellAnchor>
  <xdr:twoCellAnchor editAs="oneCell">
    <xdr:from>
      <xdr:col>16383</xdr:col>
      <xdr:colOff>17318</xdr:colOff>
      <xdr:row>212</xdr:row>
      <xdr:rowOff>77932</xdr:rowOff>
    </xdr:from>
    <xdr:to>
      <xdr:col>16383</xdr:col>
      <xdr:colOff>255413</xdr:colOff>
      <xdr:row>213</xdr:row>
      <xdr:rowOff>17294</xdr:rowOff>
    </xdr:to>
    <xdr:pic>
      <xdr:nvPicPr>
        <xdr:cNvPr id="380" name="Picture 379">
          <a:hlinkClick xmlns:r="http://schemas.openxmlformats.org/officeDocument/2006/relationships" r:id="rId47"/>
        </xdr:cNvPr>
        <xdr:cNvPicPr>
          <a:picLocks noChangeAspect="1"/>
        </xdr:cNvPicPr>
      </xdr:nvPicPr>
      <xdr:blipFill>
        <a:blip xmlns:r="http://schemas.openxmlformats.org/officeDocument/2006/relationships" r:embed="rId28"/>
        <a:stretch>
          <a:fillRect/>
        </a:stretch>
      </xdr:blipFill>
      <xdr:spPr>
        <a:xfrm>
          <a:off x="6468341" y="43434000"/>
          <a:ext cx="238095" cy="190476"/>
        </a:xfrm>
        <a:prstGeom prst="rect">
          <a:avLst/>
        </a:prstGeom>
      </xdr:spPr>
    </xdr:pic>
    <xdr:clientData/>
  </xdr:twoCellAnchor>
  <xdr:twoCellAnchor editAs="oneCell">
    <xdr:from>
      <xdr:col>16383</xdr:col>
      <xdr:colOff>17318</xdr:colOff>
      <xdr:row>213</xdr:row>
      <xdr:rowOff>51955</xdr:rowOff>
    </xdr:from>
    <xdr:to>
      <xdr:col>16383</xdr:col>
      <xdr:colOff>255413</xdr:colOff>
      <xdr:row>213</xdr:row>
      <xdr:rowOff>242431</xdr:rowOff>
    </xdr:to>
    <xdr:pic>
      <xdr:nvPicPr>
        <xdr:cNvPr id="381" name="Picture 380">
          <a:hlinkClick xmlns:r="http://schemas.openxmlformats.org/officeDocument/2006/relationships" r:id="rId48"/>
        </xdr:cNvPr>
        <xdr:cNvPicPr>
          <a:picLocks noChangeAspect="1"/>
        </xdr:cNvPicPr>
      </xdr:nvPicPr>
      <xdr:blipFill>
        <a:blip xmlns:r="http://schemas.openxmlformats.org/officeDocument/2006/relationships" r:embed="rId30"/>
        <a:stretch>
          <a:fillRect/>
        </a:stretch>
      </xdr:blipFill>
      <xdr:spPr>
        <a:xfrm>
          <a:off x="6468341" y="43659137"/>
          <a:ext cx="238095" cy="190476"/>
        </a:xfrm>
        <a:prstGeom prst="rect">
          <a:avLst/>
        </a:prstGeom>
      </xdr:spPr>
    </xdr:pic>
    <xdr:clientData/>
  </xdr:twoCellAnchor>
  <xdr:twoCellAnchor editAs="oneCell">
    <xdr:from>
      <xdr:col>16383</xdr:col>
      <xdr:colOff>17318</xdr:colOff>
      <xdr:row>214</xdr:row>
      <xdr:rowOff>25979</xdr:rowOff>
    </xdr:from>
    <xdr:to>
      <xdr:col>16383</xdr:col>
      <xdr:colOff>255413</xdr:colOff>
      <xdr:row>214</xdr:row>
      <xdr:rowOff>216455</xdr:rowOff>
    </xdr:to>
    <xdr:pic>
      <xdr:nvPicPr>
        <xdr:cNvPr id="382" name="Picture 381">
          <a:hlinkClick xmlns:r="http://schemas.openxmlformats.org/officeDocument/2006/relationships" r:id="rId49"/>
        </xdr:cNvPr>
        <xdr:cNvPicPr>
          <a:picLocks noChangeAspect="1"/>
        </xdr:cNvPicPr>
      </xdr:nvPicPr>
      <xdr:blipFill>
        <a:blip xmlns:r="http://schemas.openxmlformats.org/officeDocument/2006/relationships" r:embed="rId32"/>
        <a:stretch>
          <a:fillRect/>
        </a:stretch>
      </xdr:blipFill>
      <xdr:spPr>
        <a:xfrm>
          <a:off x="6474945" y="54132822"/>
          <a:ext cx="238095" cy="190476"/>
        </a:xfrm>
        <a:prstGeom prst="rect">
          <a:avLst/>
        </a:prstGeom>
      </xdr:spPr>
    </xdr:pic>
    <xdr:clientData/>
  </xdr:twoCellAnchor>
  <xdr:twoCellAnchor editAs="oneCell">
    <xdr:from>
      <xdr:col>16383</xdr:col>
      <xdr:colOff>17318</xdr:colOff>
      <xdr:row>214</xdr:row>
      <xdr:rowOff>242456</xdr:rowOff>
    </xdr:from>
    <xdr:to>
      <xdr:col>16383</xdr:col>
      <xdr:colOff>255413</xdr:colOff>
      <xdr:row>215</xdr:row>
      <xdr:rowOff>181820</xdr:rowOff>
    </xdr:to>
    <xdr:pic>
      <xdr:nvPicPr>
        <xdr:cNvPr id="383" name="Picture 382">
          <a:hlinkClick xmlns:r="http://schemas.openxmlformats.org/officeDocument/2006/relationships" r:id="rId50"/>
        </xdr:cNvPr>
        <xdr:cNvPicPr>
          <a:picLocks noChangeAspect="1"/>
        </xdr:cNvPicPr>
      </xdr:nvPicPr>
      <xdr:blipFill>
        <a:blip xmlns:r="http://schemas.openxmlformats.org/officeDocument/2006/relationships" r:embed="rId34"/>
        <a:stretch>
          <a:fillRect/>
        </a:stretch>
      </xdr:blipFill>
      <xdr:spPr>
        <a:xfrm>
          <a:off x="6474945" y="54349299"/>
          <a:ext cx="238095" cy="189597"/>
        </a:xfrm>
        <a:prstGeom prst="rect">
          <a:avLst/>
        </a:prstGeom>
      </xdr:spPr>
    </xdr:pic>
    <xdr:clientData/>
  </xdr:twoCellAnchor>
  <xdr:twoCellAnchor editAs="oneCell">
    <xdr:from>
      <xdr:col>16383</xdr:col>
      <xdr:colOff>17318</xdr:colOff>
      <xdr:row>215</xdr:row>
      <xdr:rowOff>207820</xdr:rowOff>
    </xdr:from>
    <xdr:to>
      <xdr:col>16383</xdr:col>
      <xdr:colOff>255413</xdr:colOff>
      <xdr:row>216</xdr:row>
      <xdr:rowOff>147181</xdr:rowOff>
    </xdr:to>
    <xdr:pic>
      <xdr:nvPicPr>
        <xdr:cNvPr id="384" name="Picture 383">
          <a:hlinkClick xmlns:r="http://schemas.openxmlformats.org/officeDocument/2006/relationships" r:id="rId51"/>
        </xdr:cNvPr>
        <xdr:cNvPicPr>
          <a:picLocks noChangeAspect="1"/>
        </xdr:cNvPicPr>
      </xdr:nvPicPr>
      <xdr:blipFill>
        <a:blip xmlns:r="http://schemas.openxmlformats.org/officeDocument/2006/relationships" r:embed="rId36"/>
        <a:stretch>
          <a:fillRect/>
        </a:stretch>
      </xdr:blipFill>
      <xdr:spPr>
        <a:xfrm>
          <a:off x="6474945" y="54564896"/>
          <a:ext cx="238095" cy="189594"/>
        </a:xfrm>
        <a:prstGeom prst="rect">
          <a:avLst/>
        </a:prstGeom>
      </xdr:spPr>
    </xdr:pic>
    <xdr:clientData/>
  </xdr:twoCellAnchor>
  <xdr:twoCellAnchor editAs="oneCell">
    <xdr:from>
      <xdr:col>16383</xdr:col>
      <xdr:colOff>17318</xdr:colOff>
      <xdr:row>216</xdr:row>
      <xdr:rowOff>181258</xdr:rowOff>
    </xdr:from>
    <xdr:to>
      <xdr:col>16383</xdr:col>
      <xdr:colOff>255413</xdr:colOff>
      <xdr:row>217</xdr:row>
      <xdr:rowOff>120621</xdr:rowOff>
    </xdr:to>
    <xdr:pic>
      <xdr:nvPicPr>
        <xdr:cNvPr id="385" name="Picture 384">
          <a:hlinkClick xmlns:r="http://schemas.openxmlformats.org/officeDocument/2006/relationships" r:id="rId52"/>
        </xdr:cNvPr>
        <xdr:cNvPicPr>
          <a:picLocks noChangeAspect="1"/>
        </xdr:cNvPicPr>
      </xdr:nvPicPr>
      <xdr:blipFill>
        <a:blip xmlns:r="http://schemas.openxmlformats.org/officeDocument/2006/relationships" r:embed="rId38"/>
        <a:stretch>
          <a:fillRect/>
        </a:stretch>
      </xdr:blipFill>
      <xdr:spPr>
        <a:xfrm>
          <a:off x="6474945" y="54788567"/>
          <a:ext cx="238095" cy="189596"/>
        </a:xfrm>
        <a:prstGeom prst="rect">
          <a:avLst/>
        </a:prstGeom>
      </xdr:spPr>
    </xdr:pic>
    <xdr:clientData/>
  </xdr:twoCellAnchor>
  <xdr:twoCellAnchor editAs="oneCell">
    <xdr:from>
      <xdr:col>16383</xdr:col>
      <xdr:colOff>17318</xdr:colOff>
      <xdr:row>217</xdr:row>
      <xdr:rowOff>163939</xdr:rowOff>
    </xdr:from>
    <xdr:to>
      <xdr:col>16383</xdr:col>
      <xdr:colOff>255413</xdr:colOff>
      <xdr:row>218</xdr:row>
      <xdr:rowOff>103301</xdr:rowOff>
    </xdr:to>
    <xdr:pic>
      <xdr:nvPicPr>
        <xdr:cNvPr id="386" name="Picture 385">
          <a:hlinkClick xmlns:r="http://schemas.openxmlformats.org/officeDocument/2006/relationships" r:id="rId53"/>
        </xdr:cNvPr>
        <xdr:cNvPicPr>
          <a:picLocks noChangeAspect="1"/>
        </xdr:cNvPicPr>
      </xdr:nvPicPr>
      <xdr:blipFill>
        <a:blip xmlns:r="http://schemas.openxmlformats.org/officeDocument/2006/relationships" r:embed="rId40"/>
        <a:stretch>
          <a:fillRect/>
        </a:stretch>
      </xdr:blipFill>
      <xdr:spPr>
        <a:xfrm>
          <a:off x="6474945" y="55021481"/>
          <a:ext cx="238095" cy="189595"/>
        </a:xfrm>
        <a:prstGeom prst="rect">
          <a:avLst/>
        </a:prstGeom>
      </xdr:spPr>
    </xdr:pic>
    <xdr:clientData/>
  </xdr:twoCellAnchor>
  <xdr:twoCellAnchor editAs="oneCell">
    <xdr:from>
      <xdr:col>16383</xdr:col>
      <xdr:colOff>17318</xdr:colOff>
      <xdr:row>218</xdr:row>
      <xdr:rowOff>111985</xdr:rowOff>
    </xdr:from>
    <xdr:to>
      <xdr:col>16383</xdr:col>
      <xdr:colOff>255413</xdr:colOff>
      <xdr:row>219</xdr:row>
      <xdr:rowOff>51348</xdr:rowOff>
    </xdr:to>
    <xdr:pic>
      <xdr:nvPicPr>
        <xdr:cNvPr id="387" name="Picture 386">
          <a:hlinkClick xmlns:r="http://schemas.openxmlformats.org/officeDocument/2006/relationships" r:id="rId54"/>
        </xdr:cNvPr>
        <xdr:cNvPicPr>
          <a:picLocks noChangeAspect="1"/>
        </xdr:cNvPicPr>
      </xdr:nvPicPr>
      <xdr:blipFill>
        <a:blip xmlns:r="http://schemas.openxmlformats.org/officeDocument/2006/relationships" r:embed="rId42"/>
        <a:stretch>
          <a:fillRect/>
        </a:stretch>
      </xdr:blipFill>
      <xdr:spPr>
        <a:xfrm>
          <a:off x="6474945" y="55219760"/>
          <a:ext cx="238095" cy="189596"/>
        </a:xfrm>
        <a:prstGeom prst="rect">
          <a:avLst/>
        </a:prstGeom>
      </xdr:spPr>
    </xdr:pic>
    <xdr:clientData/>
  </xdr:twoCellAnchor>
  <xdr:twoCellAnchor editAs="oneCell">
    <xdr:from>
      <xdr:col>16383</xdr:col>
      <xdr:colOff>17318</xdr:colOff>
      <xdr:row>219</xdr:row>
      <xdr:rowOff>68690</xdr:rowOff>
    </xdr:from>
    <xdr:to>
      <xdr:col>16383</xdr:col>
      <xdr:colOff>255413</xdr:colOff>
      <xdr:row>220</xdr:row>
      <xdr:rowOff>11514</xdr:rowOff>
    </xdr:to>
    <xdr:pic>
      <xdr:nvPicPr>
        <xdr:cNvPr id="388" name="Picture 387">
          <a:hlinkClick xmlns:r="http://schemas.openxmlformats.org/officeDocument/2006/relationships" r:id="rId55"/>
        </xdr:cNvPr>
        <xdr:cNvPicPr>
          <a:picLocks noChangeAspect="1"/>
        </xdr:cNvPicPr>
      </xdr:nvPicPr>
      <xdr:blipFill>
        <a:blip xmlns:r="http://schemas.openxmlformats.org/officeDocument/2006/relationships" r:embed="rId44"/>
        <a:stretch>
          <a:fillRect/>
        </a:stretch>
      </xdr:blipFill>
      <xdr:spPr>
        <a:xfrm>
          <a:off x="6474945" y="55426698"/>
          <a:ext cx="238095" cy="193058"/>
        </a:xfrm>
        <a:prstGeom prst="rect">
          <a:avLst/>
        </a:prstGeom>
      </xdr:spPr>
    </xdr:pic>
    <xdr:clientData/>
  </xdr:twoCellAnchor>
  <xdr:twoCellAnchor editAs="oneCell">
    <xdr:from>
      <xdr:col>16383</xdr:col>
      <xdr:colOff>24216</xdr:colOff>
      <xdr:row>58</xdr:row>
      <xdr:rowOff>72353</xdr:rowOff>
    </xdr:from>
    <xdr:to>
      <xdr:col>16383</xdr:col>
      <xdr:colOff>267129</xdr:colOff>
      <xdr:row>59</xdr:row>
      <xdr:rowOff>11715</xdr:rowOff>
    </xdr:to>
    <xdr:pic>
      <xdr:nvPicPr>
        <xdr:cNvPr id="30" name="Picture 29"/>
        <xdr:cNvPicPr>
          <a:picLocks noChangeAspect="1"/>
        </xdr:cNvPicPr>
      </xdr:nvPicPr>
      <xdr:blipFill>
        <a:blip xmlns:r="http://schemas.openxmlformats.org/officeDocument/2006/relationships" r:embed="rId56"/>
        <a:stretch>
          <a:fillRect/>
        </a:stretch>
      </xdr:blipFill>
      <xdr:spPr>
        <a:xfrm>
          <a:off x="6481843" y="15231633"/>
          <a:ext cx="242913" cy="189595"/>
        </a:xfrm>
        <a:prstGeom prst="rect">
          <a:avLst/>
        </a:prstGeom>
      </xdr:spPr>
    </xdr:pic>
    <xdr:clientData/>
  </xdr:twoCellAnchor>
  <xdr:twoCellAnchor editAs="oneCell">
    <xdr:from>
      <xdr:col>16383</xdr:col>
      <xdr:colOff>25390</xdr:colOff>
      <xdr:row>80</xdr:row>
      <xdr:rowOff>14087</xdr:rowOff>
    </xdr:from>
    <xdr:to>
      <xdr:col>16383</xdr:col>
      <xdr:colOff>253961</xdr:colOff>
      <xdr:row>80</xdr:row>
      <xdr:rowOff>203683</xdr:rowOff>
    </xdr:to>
    <xdr:pic>
      <xdr:nvPicPr>
        <xdr:cNvPr id="31" name="Picture 30"/>
        <xdr:cNvPicPr>
          <a:picLocks noChangeAspect="1"/>
        </xdr:cNvPicPr>
      </xdr:nvPicPr>
      <xdr:blipFill>
        <a:blip xmlns:r="http://schemas.openxmlformats.org/officeDocument/2006/relationships" r:embed="rId57"/>
        <a:stretch>
          <a:fillRect/>
        </a:stretch>
      </xdr:blipFill>
      <xdr:spPr>
        <a:xfrm>
          <a:off x="6483017" y="20678494"/>
          <a:ext cx="228571" cy="189596"/>
        </a:xfrm>
        <a:prstGeom prst="rect">
          <a:avLst/>
        </a:prstGeom>
      </xdr:spPr>
    </xdr:pic>
    <xdr:clientData/>
  </xdr:twoCellAnchor>
  <xdr:twoCellAnchor editAs="oneCell">
    <xdr:from>
      <xdr:col>16383</xdr:col>
      <xdr:colOff>17318</xdr:colOff>
      <xdr:row>100</xdr:row>
      <xdr:rowOff>181841</xdr:rowOff>
    </xdr:from>
    <xdr:to>
      <xdr:col>16383</xdr:col>
      <xdr:colOff>255413</xdr:colOff>
      <xdr:row>101</xdr:row>
      <xdr:rowOff>121204</xdr:rowOff>
    </xdr:to>
    <xdr:pic>
      <xdr:nvPicPr>
        <xdr:cNvPr id="32" name="Picture 31"/>
        <xdr:cNvPicPr>
          <a:picLocks noChangeAspect="1"/>
        </xdr:cNvPicPr>
      </xdr:nvPicPr>
      <xdr:blipFill>
        <a:blip xmlns:r="http://schemas.openxmlformats.org/officeDocument/2006/relationships" r:embed="rId58"/>
        <a:stretch>
          <a:fillRect/>
        </a:stretch>
      </xdr:blipFill>
      <xdr:spPr>
        <a:xfrm>
          <a:off x="6474945" y="25850909"/>
          <a:ext cx="238095" cy="189596"/>
        </a:xfrm>
        <a:prstGeom prst="rect">
          <a:avLst/>
        </a:prstGeom>
      </xdr:spPr>
    </xdr:pic>
    <xdr:clientData/>
  </xdr:twoCellAnchor>
  <xdr:twoCellAnchor editAs="oneCell">
    <xdr:from>
      <xdr:col>16383</xdr:col>
      <xdr:colOff>40360</xdr:colOff>
      <xdr:row>124</xdr:row>
      <xdr:rowOff>18637</xdr:rowOff>
    </xdr:from>
    <xdr:to>
      <xdr:col>16383</xdr:col>
      <xdr:colOff>283272</xdr:colOff>
      <xdr:row>124</xdr:row>
      <xdr:rowOff>208235</xdr:rowOff>
    </xdr:to>
    <xdr:pic>
      <xdr:nvPicPr>
        <xdr:cNvPr id="33" name="Picture 32"/>
        <xdr:cNvPicPr>
          <a:picLocks noChangeAspect="1"/>
        </xdr:cNvPicPr>
      </xdr:nvPicPr>
      <xdr:blipFill>
        <a:blip xmlns:r="http://schemas.openxmlformats.org/officeDocument/2006/relationships" r:embed="rId59"/>
        <a:stretch>
          <a:fillRect/>
        </a:stretch>
      </xdr:blipFill>
      <xdr:spPr>
        <a:xfrm>
          <a:off x="6497987" y="31693298"/>
          <a:ext cx="242912" cy="189598"/>
        </a:xfrm>
        <a:prstGeom prst="rect">
          <a:avLst/>
        </a:prstGeom>
      </xdr:spPr>
    </xdr:pic>
    <xdr:clientData/>
  </xdr:twoCellAnchor>
  <xdr:twoCellAnchor editAs="oneCell">
    <xdr:from>
      <xdr:col>16383</xdr:col>
      <xdr:colOff>17318</xdr:colOff>
      <xdr:row>146</xdr:row>
      <xdr:rowOff>1906</xdr:rowOff>
    </xdr:from>
    <xdr:to>
      <xdr:col>16383</xdr:col>
      <xdr:colOff>255413</xdr:colOff>
      <xdr:row>146</xdr:row>
      <xdr:rowOff>201025</xdr:rowOff>
    </xdr:to>
    <xdr:pic>
      <xdr:nvPicPr>
        <xdr:cNvPr id="34" name="Picture 33"/>
        <xdr:cNvPicPr>
          <a:picLocks noChangeAspect="1"/>
        </xdr:cNvPicPr>
      </xdr:nvPicPr>
      <xdr:blipFill>
        <a:blip xmlns:r="http://schemas.openxmlformats.org/officeDocument/2006/relationships" r:embed="rId60"/>
        <a:stretch>
          <a:fillRect/>
        </a:stretch>
      </xdr:blipFill>
      <xdr:spPr>
        <a:xfrm>
          <a:off x="6474945" y="37181694"/>
          <a:ext cx="238095" cy="199119"/>
        </a:xfrm>
        <a:prstGeom prst="rect">
          <a:avLst/>
        </a:prstGeom>
      </xdr:spPr>
    </xdr:pic>
    <xdr:clientData/>
  </xdr:twoCellAnchor>
  <xdr:twoCellAnchor editAs="oneCell">
    <xdr:from>
      <xdr:col>16383</xdr:col>
      <xdr:colOff>17318</xdr:colOff>
      <xdr:row>166</xdr:row>
      <xdr:rowOff>112568</xdr:rowOff>
    </xdr:from>
    <xdr:to>
      <xdr:col>16383</xdr:col>
      <xdr:colOff>255413</xdr:colOff>
      <xdr:row>167</xdr:row>
      <xdr:rowOff>51931</xdr:rowOff>
    </xdr:to>
    <xdr:pic>
      <xdr:nvPicPr>
        <xdr:cNvPr id="35" name="Picture 34"/>
        <xdr:cNvPicPr>
          <a:picLocks noChangeAspect="1"/>
        </xdr:cNvPicPr>
      </xdr:nvPicPr>
      <xdr:blipFill>
        <a:blip xmlns:r="http://schemas.openxmlformats.org/officeDocument/2006/relationships" r:embed="rId61"/>
        <a:stretch>
          <a:fillRect/>
        </a:stretch>
      </xdr:blipFill>
      <xdr:spPr>
        <a:xfrm>
          <a:off x="6468341" y="33510682"/>
          <a:ext cx="238095" cy="190476"/>
        </a:xfrm>
        <a:prstGeom prst="rect">
          <a:avLst/>
        </a:prstGeom>
      </xdr:spPr>
    </xdr:pic>
    <xdr:clientData/>
  </xdr:twoCellAnchor>
  <xdr:twoCellAnchor editAs="oneCell">
    <xdr:from>
      <xdr:col>16383</xdr:col>
      <xdr:colOff>17318</xdr:colOff>
      <xdr:row>189</xdr:row>
      <xdr:rowOff>112569</xdr:rowOff>
    </xdr:from>
    <xdr:to>
      <xdr:col>16383</xdr:col>
      <xdr:colOff>255413</xdr:colOff>
      <xdr:row>190</xdr:row>
      <xdr:rowOff>51932</xdr:rowOff>
    </xdr:to>
    <xdr:pic>
      <xdr:nvPicPr>
        <xdr:cNvPr id="36" name="Picture 35"/>
        <xdr:cNvPicPr>
          <a:picLocks noChangeAspect="1"/>
        </xdr:cNvPicPr>
      </xdr:nvPicPr>
      <xdr:blipFill>
        <a:blip xmlns:r="http://schemas.openxmlformats.org/officeDocument/2006/relationships" r:embed="rId62"/>
        <a:stretch>
          <a:fillRect/>
        </a:stretch>
      </xdr:blipFill>
      <xdr:spPr>
        <a:xfrm>
          <a:off x="6468341" y="38446364"/>
          <a:ext cx="238095" cy="190476"/>
        </a:xfrm>
        <a:prstGeom prst="rect">
          <a:avLst/>
        </a:prstGeom>
      </xdr:spPr>
    </xdr:pic>
    <xdr:clientData/>
  </xdr:twoCellAnchor>
  <xdr:twoCellAnchor editAs="oneCell">
    <xdr:from>
      <xdr:col>16383</xdr:col>
      <xdr:colOff>17318</xdr:colOff>
      <xdr:row>211</xdr:row>
      <xdr:rowOff>103909</xdr:rowOff>
    </xdr:from>
    <xdr:to>
      <xdr:col>16383</xdr:col>
      <xdr:colOff>255413</xdr:colOff>
      <xdr:row>212</xdr:row>
      <xdr:rowOff>43272</xdr:rowOff>
    </xdr:to>
    <xdr:pic>
      <xdr:nvPicPr>
        <xdr:cNvPr id="37" name="Picture 36"/>
        <xdr:cNvPicPr>
          <a:picLocks noChangeAspect="1"/>
        </xdr:cNvPicPr>
      </xdr:nvPicPr>
      <xdr:blipFill>
        <a:blip xmlns:r="http://schemas.openxmlformats.org/officeDocument/2006/relationships" r:embed="rId63"/>
        <a:stretch>
          <a:fillRect/>
        </a:stretch>
      </xdr:blipFill>
      <xdr:spPr>
        <a:xfrm>
          <a:off x="6468341" y="43208864"/>
          <a:ext cx="238095" cy="190476"/>
        </a:xfrm>
        <a:prstGeom prst="rect">
          <a:avLst/>
        </a:prstGeom>
      </xdr:spPr>
    </xdr:pic>
    <xdr:clientData/>
  </xdr:twoCellAnchor>
  <xdr:twoCellAnchor editAs="oneCell">
    <xdr:from>
      <xdr:col>16383</xdr:col>
      <xdr:colOff>17318</xdr:colOff>
      <xdr:row>205</xdr:row>
      <xdr:rowOff>51953</xdr:rowOff>
    </xdr:from>
    <xdr:to>
      <xdr:col>16383</xdr:col>
      <xdr:colOff>255413</xdr:colOff>
      <xdr:row>205</xdr:row>
      <xdr:rowOff>242429</xdr:rowOff>
    </xdr:to>
    <xdr:pic>
      <xdr:nvPicPr>
        <xdr:cNvPr id="688" name="Picture 687">
          <a:hlinkClick xmlns:r="http://schemas.openxmlformats.org/officeDocument/2006/relationships" r:id="rId64"/>
        </xdr:cNvPr>
        <xdr:cNvPicPr>
          <a:picLocks noChangeAspect="1"/>
        </xdr:cNvPicPr>
      </xdr:nvPicPr>
      <xdr:blipFill>
        <a:blip xmlns:r="http://schemas.openxmlformats.org/officeDocument/2006/relationships" r:embed="rId12"/>
        <a:stretch>
          <a:fillRect/>
        </a:stretch>
      </xdr:blipFill>
      <xdr:spPr>
        <a:xfrm>
          <a:off x="6468341" y="41650226"/>
          <a:ext cx="238095" cy="190476"/>
        </a:xfrm>
        <a:prstGeom prst="rect">
          <a:avLst/>
        </a:prstGeom>
      </xdr:spPr>
    </xdr:pic>
    <xdr:clientData/>
  </xdr:twoCellAnchor>
  <xdr:twoCellAnchor editAs="oneCell">
    <xdr:from>
      <xdr:col>16383</xdr:col>
      <xdr:colOff>17318</xdr:colOff>
      <xdr:row>206</xdr:row>
      <xdr:rowOff>25979</xdr:rowOff>
    </xdr:from>
    <xdr:to>
      <xdr:col>16383</xdr:col>
      <xdr:colOff>255413</xdr:colOff>
      <xdr:row>206</xdr:row>
      <xdr:rowOff>216455</xdr:rowOff>
    </xdr:to>
    <xdr:pic>
      <xdr:nvPicPr>
        <xdr:cNvPr id="689" name="Picture 688">
          <a:hlinkClick xmlns:r="http://schemas.openxmlformats.org/officeDocument/2006/relationships" r:id="rId13"/>
        </xdr:cNvPr>
        <xdr:cNvPicPr>
          <a:picLocks noChangeAspect="1"/>
        </xdr:cNvPicPr>
      </xdr:nvPicPr>
      <xdr:blipFill>
        <a:blip xmlns:r="http://schemas.openxmlformats.org/officeDocument/2006/relationships" r:embed="rId14"/>
        <a:stretch>
          <a:fillRect/>
        </a:stretch>
      </xdr:blipFill>
      <xdr:spPr>
        <a:xfrm>
          <a:off x="6468341" y="41875365"/>
          <a:ext cx="238095" cy="190476"/>
        </a:xfrm>
        <a:prstGeom prst="rect">
          <a:avLst/>
        </a:prstGeom>
      </xdr:spPr>
    </xdr:pic>
    <xdr:clientData/>
  </xdr:twoCellAnchor>
  <xdr:twoCellAnchor editAs="oneCell">
    <xdr:from>
      <xdr:col>16383</xdr:col>
      <xdr:colOff>17318</xdr:colOff>
      <xdr:row>207</xdr:row>
      <xdr:rowOff>8660</xdr:rowOff>
    </xdr:from>
    <xdr:to>
      <xdr:col>16383</xdr:col>
      <xdr:colOff>255413</xdr:colOff>
      <xdr:row>207</xdr:row>
      <xdr:rowOff>199136</xdr:rowOff>
    </xdr:to>
    <xdr:pic>
      <xdr:nvPicPr>
        <xdr:cNvPr id="690" name="Picture 689">
          <a:hlinkClick xmlns:r="http://schemas.openxmlformats.org/officeDocument/2006/relationships" r:id="rId15"/>
        </xdr:cNvPr>
        <xdr:cNvPicPr>
          <a:picLocks noChangeAspect="1"/>
        </xdr:cNvPicPr>
      </xdr:nvPicPr>
      <xdr:blipFill>
        <a:blip xmlns:r="http://schemas.openxmlformats.org/officeDocument/2006/relationships" r:embed="rId16"/>
        <a:stretch>
          <a:fillRect/>
        </a:stretch>
      </xdr:blipFill>
      <xdr:spPr>
        <a:xfrm>
          <a:off x="6468341" y="42109160"/>
          <a:ext cx="238095" cy="190476"/>
        </a:xfrm>
        <a:prstGeom prst="rect">
          <a:avLst/>
        </a:prstGeom>
      </xdr:spPr>
    </xdr:pic>
    <xdr:clientData/>
  </xdr:twoCellAnchor>
  <xdr:twoCellAnchor editAs="oneCell">
    <xdr:from>
      <xdr:col>16383</xdr:col>
      <xdr:colOff>17318</xdr:colOff>
      <xdr:row>207</xdr:row>
      <xdr:rowOff>225137</xdr:rowOff>
    </xdr:from>
    <xdr:to>
      <xdr:col>16383</xdr:col>
      <xdr:colOff>255413</xdr:colOff>
      <xdr:row>208</xdr:row>
      <xdr:rowOff>164500</xdr:rowOff>
    </xdr:to>
    <xdr:pic>
      <xdr:nvPicPr>
        <xdr:cNvPr id="691" name="Picture 690">
          <a:hlinkClick xmlns:r="http://schemas.openxmlformats.org/officeDocument/2006/relationships" r:id="rId17"/>
        </xdr:cNvPr>
        <xdr:cNvPicPr>
          <a:picLocks noChangeAspect="1"/>
        </xdr:cNvPicPr>
      </xdr:nvPicPr>
      <xdr:blipFill>
        <a:blip xmlns:r="http://schemas.openxmlformats.org/officeDocument/2006/relationships" r:embed="rId18"/>
        <a:stretch>
          <a:fillRect/>
        </a:stretch>
      </xdr:blipFill>
      <xdr:spPr>
        <a:xfrm>
          <a:off x="6468341" y="42325637"/>
          <a:ext cx="238095" cy="190476"/>
        </a:xfrm>
        <a:prstGeom prst="rect">
          <a:avLst/>
        </a:prstGeom>
      </xdr:spPr>
    </xdr:pic>
    <xdr:clientData/>
  </xdr:twoCellAnchor>
  <xdr:twoCellAnchor editAs="oneCell">
    <xdr:from>
      <xdr:col>16383</xdr:col>
      <xdr:colOff>17318</xdr:colOff>
      <xdr:row>208</xdr:row>
      <xdr:rowOff>199160</xdr:rowOff>
    </xdr:from>
    <xdr:to>
      <xdr:col>16383</xdr:col>
      <xdr:colOff>255413</xdr:colOff>
      <xdr:row>209</xdr:row>
      <xdr:rowOff>138521</xdr:rowOff>
    </xdr:to>
    <xdr:pic>
      <xdr:nvPicPr>
        <xdr:cNvPr id="692" name="Picture 691">
          <a:hlinkClick xmlns:r="http://schemas.openxmlformats.org/officeDocument/2006/relationships" r:id="rId19"/>
        </xdr:cNvPr>
        <xdr:cNvPicPr>
          <a:picLocks noChangeAspect="1"/>
        </xdr:cNvPicPr>
      </xdr:nvPicPr>
      <xdr:blipFill>
        <a:blip xmlns:r="http://schemas.openxmlformats.org/officeDocument/2006/relationships" r:embed="rId20"/>
        <a:stretch>
          <a:fillRect/>
        </a:stretch>
      </xdr:blipFill>
      <xdr:spPr>
        <a:xfrm>
          <a:off x="6468341" y="42550774"/>
          <a:ext cx="238095" cy="190476"/>
        </a:xfrm>
        <a:prstGeom prst="rect">
          <a:avLst/>
        </a:prstGeom>
      </xdr:spPr>
    </xdr:pic>
    <xdr:clientData/>
  </xdr:twoCellAnchor>
  <xdr:twoCellAnchor editAs="oneCell">
    <xdr:from>
      <xdr:col>16383</xdr:col>
      <xdr:colOff>17318</xdr:colOff>
      <xdr:row>209</xdr:row>
      <xdr:rowOff>164524</xdr:rowOff>
    </xdr:from>
    <xdr:to>
      <xdr:col>16383</xdr:col>
      <xdr:colOff>255413</xdr:colOff>
      <xdr:row>210</xdr:row>
      <xdr:rowOff>103888</xdr:rowOff>
    </xdr:to>
    <xdr:pic>
      <xdr:nvPicPr>
        <xdr:cNvPr id="693" name="Picture 692">
          <a:hlinkClick xmlns:r="http://schemas.openxmlformats.org/officeDocument/2006/relationships" r:id="rId21"/>
        </xdr:cNvPr>
        <xdr:cNvPicPr>
          <a:picLocks noChangeAspect="1"/>
        </xdr:cNvPicPr>
      </xdr:nvPicPr>
      <xdr:blipFill>
        <a:blip xmlns:r="http://schemas.openxmlformats.org/officeDocument/2006/relationships" r:embed="rId22"/>
        <a:stretch>
          <a:fillRect/>
        </a:stretch>
      </xdr:blipFill>
      <xdr:spPr>
        <a:xfrm>
          <a:off x="6468341" y="42767251"/>
          <a:ext cx="238095" cy="190476"/>
        </a:xfrm>
        <a:prstGeom prst="rect">
          <a:avLst/>
        </a:prstGeom>
      </xdr:spPr>
    </xdr:pic>
    <xdr:clientData/>
  </xdr:twoCellAnchor>
  <xdr:twoCellAnchor editAs="oneCell">
    <xdr:from>
      <xdr:col>16383</xdr:col>
      <xdr:colOff>17318</xdr:colOff>
      <xdr:row>210</xdr:row>
      <xdr:rowOff>155865</xdr:rowOff>
    </xdr:from>
    <xdr:to>
      <xdr:col>16383</xdr:col>
      <xdr:colOff>255413</xdr:colOff>
      <xdr:row>211</xdr:row>
      <xdr:rowOff>95227</xdr:rowOff>
    </xdr:to>
    <xdr:pic>
      <xdr:nvPicPr>
        <xdr:cNvPr id="694" name="Picture 693">
          <a:hlinkClick xmlns:r="http://schemas.openxmlformats.org/officeDocument/2006/relationships" r:id="rId23"/>
        </xdr:cNvPr>
        <xdr:cNvPicPr>
          <a:picLocks noChangeAspect="1"/>
        </xdr:cNvPicPr>
      </xdr:nvPicPr>
      <xdr:blipFill>
        <a:blip xmlns:r="http://schemas.openxmlformats.org/officeDocument/2006/relationships" r:embed="rId24"/>
        <a:stretch>
          <a:fillRect/>
        </a:stretch>
      </xdr:blipFill>
      <xdr:spPr>
        <a:xfrm>
          <a:off x="6468341" y="43009706"/>
          <a:ext cx="238095" cy="190476"/>
        </a:xfrm>
        <a:prstGeom prst="rect">
          <a:avLst/>
        </a:prstGeom>
      </xdr:spPr>
    </xdr:pic>
    <xdr:clientData/>
  </xdr:twoCellAnchor>
  <xdr:twoCellAnchor editAs="oneCell">
    <xdr:from>
      <xdr:col>16383</xdr:col>
      <xdr:colOff>17318</xdr:colOff>
      <xdr:row>204</xdr:row>
      <xdr:rowOff>86592</xdr:rowOff>
    </xdr:from>
    <xdr:to>
      <xdr:col>16383</xdr:col>
      <xdr:colOff>255413</xdr:colOff>
      <xdr:row>205</xdr:row>
      <xdr:rowOff>25953</xdr:rowOff>
    </xdr:to>
    <xdr:pic>
      <xdr:nvPicPr>
        <xdr:cNvPr id="704" name="Picture 703">
          <a:hlinkClick xmlns:r="http://schemas.openxmlformats.org/officeDocument/2006/relationships" r:id="rId65"/>
        </xdr:cNvPr>
        <xdr:cNvPicPr>
          <a:picLocks noChangeAspect="1"/>
        </xdr:cNvPicPr>
      </xdr:nvPicPr>
      <xdr:blipFill>
        <a:blip xmlns:r="http://schemas.openxmlformats.org/officeDocument/2006/relationships" r:embed="rId66"/>
        <a:stretch>
          <a:fillRect/>
        </a:stretch>
      </xdr:blipFill>
      <xdr:spPr>
        <a:xfrm>
          <a:off x="6468341" y="41433751"/>
          <a:ext cx="238095" cy="190476"/>
        </a:xfrm>
        <a:prstGeom prst="rect">
          <a:avLst/>
        </a:prstGeom>
      </xdr:spPr>
    </xdr:pic>
    <xdr:clientData/>
  </xdr:twoCellAnchor>
  <xdr:twoCellAnchor editAs="oneCell">
    <xdr:from>
      <xdr:col>16383</xdr:col>
      <xdr:colOff>17318</xdr:colOff>
      <xdr:row>184</xdr:row>
      <xdr:rowOff>51952</xdr:rowOff>
    </xdr:from>
    <xdr:to>
      <xdr:col>16383</xdr:col>
      <xdr:colOff>255413</xdr:colOff>
      <xdr:row>184</xdr:row>
      <xdr:rowOff>242428</xdr:rowOff>
    </xdr:to>
    <xdr:pic>
      <xdr:nvPicPr>
        <xdr:cNvPr id="705" name="Picture 704">
          <a:hlinkClick xmlns:r="http://schemas.openxmlformats.org/officeDocument/2006/relationships" r:id="rId64"/>
        </xdr:cNvPr>
        <xdr:cNvPicPr>
          <a:picLocks noChangeAspect="1"/>
        </xdr:cNvPicPr>
      </xdr:nvPicPr>
      <xdr:blipFill>
        <a:blip xmlns:r="http://schemas.openxmlformats.org/officeDocument/2006/relationships" r:embed="rId12"/>
        <a:stretch>
          <a:fillRect/>
        </a:stretch>
      </xdr:blipFill>
      <xdr:spPr>
        <a:xfrm>
          <a:off x="6468341" y="37130179"/>
          <a:ext cx="238095" cy="190476"/>
        </a:xfrm>
        <a:prstGeom prst="rect">
          <a:avLst/>
        </a:prstGeom>
      </xdr:spPr>
    </xdr:pic>
    <xdr:clientData/>
  </xdr:twoCellAnchor>
  <xdr:twoCellAnchor editAs="oneCell">
    <xdr:from>
      <xdr:col>16383</xdr:col>
      <xdr:colOff>17318</xdr:colOff>
      <xdr:row>185</xdr:row>
      <xdr:rowOff>25977</xdr:rowOff>
    </xdr:from>
    <xdr:to>
      <xdr:col>16383</xdr:col>
      <xdr:colOff>255413</xdr:colOff>
      <xdr:row>185</xdr:row>
      <xdr:rowOff>216453</xdr:rowOff>
    </xdr:to>
    <xdr:pic>
      <xdr:nvPicPr>
        <xdr:cNvPr id="706" name="Picture 705">
          <a:hlinkClick xmlns:r="http://schemas.openxmlformats.org/officeDocument/2006/relationships" r:id="rId13"/>
        </xdr:cNvPr>
        <xdr:cNvPicPr>
          <a:picLocks noChangeAspect="1"/>
        </xdr:cNvPicPr>
      </xdr:nvPicPr>
      <xdr:blipFill>
        <a:blip xmlns:r="http://schemas.openxmlformats.org/officeDocument/2006/relationships" r:embed="rId14"/>
        <a:stretch>
          <a:fillRect/>
        </a:stretch>
      </xdr:blipFill>
      <xdr:spPr>
        <a:xfrm>
          <a:off x="6468341" y="37355318"/>
          <a:ext cx="238095" cy="190476"/>
        </a:xfrm>
        <a:prstGeom prst="rect">
          <a:avLst/>
        </a:prstGeom>
      </xdr:spPr>
    </xdr:pic>
    <xdr:clientData/>
  </xdr:twoCellAnchor>
  <xdr:twoCellAnchor editAs="oneCell">
    <xdr:from>
      <xdr:col>16383</xdr:col>
      <xdr:colOff>17318</xdr:colOff>
      <xdr:row>186</xdr:row>
      <xdr:rowOff>8658</xdr:rowOff>
    </xdr:from>
    <xdr:to>
      <xdr:col>16383</xdr:col>
      <xdr:colOff>255413</xdr:colOff>
      <xdr:row>186</xdr:row>
      <xdr:rowOff>199134</xdr:rowOff>
    </xdr:to>
    <xdr:pic>
      <xdr:nvPicPr>
        <xdr:cNvPr id="707" name="Picture 706">
          <a:hlinkClick xmlns:r="http://schemas.openxmlformats.org/officeDocument/2006/relationships" r:id="rId15"/>
        </xdr:cNvPr>
        <xdr:cNvPicPr>
          <a:picLocks noChangeAspect="1"/>
        </xdr:cNvPicPr>
      </xdr:nvPicPr>
      <xdr:blipFill>
        <a:blip xmlns:r="http://schemas.openxmlformats.org/officeDocument/2006/relationships" r:embed="rId16"/>
        <a:stretch>
          <a:fillRect/>
        </a:stretch>
      </xdr:blipFill>
      <xdr:spPr>
        <a:xfrm>
          <a:off x="6468341" y="37589113"/>
          <a:ext cx="238095" cy="190476"/>
        </a:xfrm>
        <a:prstGeom prst="rect">
          <a:avLst/>
        </a:prstGeom>
      </xdr:spPr>
    </xdr:pic>
    <xdr:clientData/>
  </xdr:twoCellAnchor>
  <xdr:twoCellAnchor editAs="oneCell">
    <xdr:from>
      <xdr:col>16383</xdr:col>
      <xdr:colOff>17318</xdr:colOff>
      <xdr:row>186</xdr:row>
      <xdr:rowOff>225135</xdr:rowOff>
    </xdr:from>
    <xdr:to>
      <xdr:col>16383</xdr:col>
      <xdr:colOff>255413</xdr:colOff>
      <xdr:row>187</xdr:row>
      <xdr:rowOff>164499</xdr:rowOff>
    </xdr:to>
    <xdr:pic>
      <xdr:nvPicPr>
        <xdr:cNvPr id="708" name="Picture 707">
          <a:hlinkClick xmlns:r="http://schemas.openxmlformats.org/officeDocument/2006/relationships" r:id="rId17"/>
        </xdr:cNvPr>
        <xdr:cNvPicPr>
          <a:picLocks noChangeAspect="1"/>
        </xdr:cNvPicPr>
      </xdr:nvPicPr>
      <xdr:blipFill>
        <a:blip xmlns:r="http://schemas.openxmlformats.org/officeDocument/2006/relationships" r:embed="rId18"/>
        <a:stretch>
          <a:fillRect/>
        </a:stretch>
      </xdr:blipFill>
      <xdr:spPr>
        <a:xfrm>
          <a:off x="6468341" y="37805590"/>
          <a:ext cx="238095" cy="190476"/>
        </a:xfrm>
        <a:prstGeom prst="rect">
          <a:avLst/>
        </a:prstGeom>
      </xdr:spPr>
    </xdr:pic>
    <xdr:clientData/>
  </xdr:twoCellAnchor>
  <xdr:twoCellAnchor editAs="oneCell">
    <xdr:from>
      <xdr:col>16383</xdr:col>
      <xdr:colOff>17318</xdr:colOff>
      <xdr:row>187</xdr:row>
      <xdr:rowOff>199159</xdr:rowOff>
    </xdr:from>
    <xdr:to>
      <xdr:col>16383</xdr:col>
      <xdr:colOff>255413</xdr:colOff>
      <xdr:row>188</xdr:row>
      <xdr:rowOff>138521</xdr:rowOff>
    </xdr:to>
    <xdr:pic>
      <xdr:nvPicPr>
        <xdr:cNvPr id="709" name="Picture 708">
          <a:hlinkClick xmlns:r="http://schemas.openxmlformats.org/officeDocument/2006/relationships" r:id="rId19"/>
        </xdr:cNvPr>
        <xdr:cNvPicPr>
          <a:picLocks noChangeAspect="1"/>
        </xdr:cNvPicPr>
      </xdr:nvPicPr>
      <xdr:blipFill>
        <a:blip xmlns:r="http://schemas.openxmlformats.org/officeDocument/2006/relationships" r:embed="rId20"/>
        <a:stretch>
          <a:fillRect/>
        </a:stretch>
      </xdr:blipFill>
      <xdr:spPr>
        <a:xfrm>
          <a:off x="6468341" y="38030727"/>
          <a:ext cx="238095" cy="190476"/>
        </a:xfrm>
        <a:prstGeom prst="rect">
          <a:avLst/>
        </a:prstGeom>
      </xdr:spPr>
    </xdr:pic>
    <xdr:clientData/>
  </xdr:twoCellAnchor>
  <xdr:twoCellAnchor editAs="oneCell">
    <xdr:from>
      <xdr:col>16383</xdr:col>
      <xdr:colOff>17318</xdr:colOff>
      <xdr:row>188</xdr:row>
      <xdr:rowOff>164522</xdr:rowOff>
    </xdr:from>
    <xdr:to>
      <xdr:col>16383</xdr:col>
      <xdr:colOff>255413</xdr:colOff>
      <xdr:row>189</xdr:row>
      <xdr:rowOff>103884</xdr:rowOff>
    </xdr:to>
    <xdr:pic>
      <xdr:nvPicPr>
        <xdr:cNvPr id="710" name="Picture 709">
          <a:hlinkClick xmlns:r="http://schemas.openxmlformats.org/officeDocument/2006/relationships" r:id="rId21"/>
        </xdr:cNvPr>
        <xdr:cNvPicPr>
          <a:picLocks noChangeAspect="1"/>
        </xdr:cNvPicPr>
      </xdr:nvPicPr>
      <xdr:blipFill>
        <a:blip xmlns:r="http://schemas.openxmlformats.org/officeDocument/2006/relationships" r:embed="rId22"/>
        <a:stretch>
          <a:fillRect/>
        </a:stretch>
      </xdr:blipFill>
      <xdr:spPr>
        <a:xfrm>
          <a:off x="6468341" y="38247204"/>
          <a:ext cx="238095" cy="190476"/>
        </a:xfrm>
        <a:prstGeom prst="rect">
          <a:avLst/>
        </a:prstGeom>
      </xdr:spPr>
    </xdr:pic>
    <xdr:clientData/>
  </xdr:twoCellAnchor>
  <xdr:twoCellAnchor editAs="oneCell">
    <xdr:from>
      <xdr:col>16383</xdr:col>
      <xdr:colOff>17318</xdr:colOff>
      <xdr:row>183</xdr:row>
      <xdr:rowOff>86590</xdr:rowOff>
    </xdr:from>
    <xdr:to>
      <xdr:col>16383</xdr:col>
      <xdr:colOff>255413</xdr:colOff>
      <xdr:row>184</xdr:row>
      <xdr:rowOff>25951</xdr:rowOff>
    </xdr:to>
    <xdr:pic>
      <xdr:nvPicPr>
        <xdr:cNvPr id="721" name="Picture 720">
          <a:hlinkClick xmlns:r="http://schemas.openxmlformats.org/officeDocument/2006/relationships" r:id="rId65"/>
        </xdr:cNvPr>
        <xdr:cNvPicPr>
          <a:picLocks noChangeAspect="1"/>
        </xdr:cNvPicPr>
      </xdr:nvPicPr>
      <xdr:blipFill>
        <a:blip xmlns:r="http://schemas.openxmlformats.org/officeDocument/2006/relationships" r:embed="rId66"/>
        <a:stretch>
          <a:fillRect/>
        </a:stretch>
      </xdr:blipFill>
      <xdr:spPr>
        <a:xfrm>
          <a:off x="6468341" y="36913704"/>
          <a:ext cx="238095" cy="190476"/>
        </a:xfrm>
        <a:prstGeom prst="rect">
          <a:avLst/>
        </a:prstGeom>
      </xdr:spPr>
    </xdr:pic>
    <xdr:clientData/>
  </xdr:twoCellAnchor>
  <xdr:twoCellAnchor editAs="oneCell">
    <xdr:from>
      <xdr:col>16383</xdr:col>
      <xdr:colOff>17318</xdr:colOff>
      <xdr:row>161</xdr:row>
      <xdr:rowOff>251111</xdr:rowOff>
    </xdr:from>
    <xdr:to>
      <xdr:col>16383</xdr:col>
      <xdr:colOff>255413</xdr:colOff>
      <xdr:row>162</xdr:row>
      <xdr:rowOff>190475</xdr:rowOff>
    </xdr:to>
    <xdr:pic>
      <xdr:nvPicPr>
        <xdr:cNvPr id="722" name="Picture 721">
          <a:hlinkClick xmlns:r="http://schemas.openxmlformats.org/officeDocument/2006/relationships" r:id="rId64"/>
        </xdr:cNvPr>
        <xdr:cNvPicPr>
          <a:picLocks noChangeAspect="1"/>
        </xdr:cNvPicPr>
      </xdr:nvPicPr>
      <xdr:blipFill>
        <a:blip xmlns:r="http://schemas.openxmlformats.org/officeDocument/2006/relationships" r:embed="rId12"/>
        <a:stretch>
          <a:fillRect/>
        </a:stretch>
      </xdr:blipFill>
      <xdr:spPr>
        <a:xfrm>
          <a:off x="6468341" y="32393656"/>
          <a:ext cx="238095" cy="190476"/>
        </a:xfrm>
        <a:prstGeom prst="rect">
          <a:avLst/>
        </a:prstGeom>
      </xdr:spPr>
    </xdr:pic>
    <xdr:clientData/>
  </xdr:twoCellAnchor>
  <xdr:twoCellAnchor editAs="oneCell">
    <xdr:from>
      <xdr:col>16383</xdr:col>
      <xdr:colOff>17318</xdr:colOff>
      <xdr:row>162</xdr:row>
      <xdr:rowOff>225136</xdr:rowOff>
    </xdr:from>
    <xdr:to>
      <xdr:col>16383</xdr:col>
      <xdr:colOff>255413</xdr:colOff>
      <xdr:row>163</xdr:row>
      <xdr:rowOff>164498</xdr:rowOff>
    </xdr:to>
    <xdr:pic>
      <xdr:nvPicPr>
        <xdr:cNvPr id="723" name="Picture 722">
          <a:hlinkClick xmlns:r="http://schemas.openxmlformats.org/officeDocument/2006/relationships" r:id="rId13"/>
        </xdr:cNvPr>
        <xdr:cNvPicPr>
          <a:picLocks noChangeAspect="1"/>
        </xdr:cNvPicPr>
      </xdr:nvPicPr>
      <xdr:blipFill>
        <a:blip xmlns:r="http://schemas.openxmlformats.org/officeDocument/2006/relationships" r:embed="rId14"/>
        <a:stretch>
          <a:fillRect/>
        </a:stretch>
      </xdr:blipFill>
      <xdr:spPr>
        <a:xfrm>
          <a:off x="6468341" y="32618795"/>
          <a:ext cx="238095" cy="190476"/>
        </a:xfrm>
        <a:prstGeom prst="rect">
          <a:avLst/>
        </a:prstGeom>
      </xdr:spPr>
    </xdr:pic>
    <xdr:clientData/>
  </xdr:twoCellAnchor>
  <xdr:twoCellAnchor editAs="oneCell">
    <xdr:from>
      <xdr:col>16383</xdr:col>
      <xdr:colOff>17318</xdr:colOff>
      <xdr:row>163</xdr:row>
      <xdr:rowOff>207817</xdr:rowOff>
    </xdr:from>
    <xdr:to>
      <xdr:col>16383</xdr:col>
      <xdr:colOff>255413</xdr:colOff>
      <xdr:row>164</xdr:row>
      <xdr:rowOff>147179</xdr:rowOff>
    </xdr:to>
    <xdr:pic>
      <xdr:nvPicPr>
        <xdr:cNvPr id="724" name="Picture 723">
          <a:hlinkClick xmlns:r="http://schemas.openxmlformats.org/officeDocument/2006/relationships" r:id="rId15"/>
        </xdr:cNvPr>
        <xdr:cNvPicPr>
          <a:picLocks noChangeAspect="1"/>
        </xdr:cNvPicPr>
      </xdr:nvPicPr>
      <xdr:blipFill>
        <a:blip xmlns:r="http://schemas.openxmlformats.org/officeDocument/2006/relationships" r:embed="rId16"/>
        <a:stretch>
          <a:fillRect/>
        </a:stretch>
      </xdr:blipFill>
      <xdr:spPr>
        <a:xfrm>
          <a:off x="6468341" y="32852590"/>
          <a:ext cx="238095" cy="190476"/>
        </a:xfrm>
        <a:prstGeom prst="rect">
          <a:avLst/>
        </a:prstGeom>
      </xdr:spPr>
    </xdr:pic>
    <xdr:clientData/>
  </xdr:twoCellAnchor>
  <xdr:twoCellAnchor editAs="oneCell">
    <xdr:from>
      <xdr:col>16383</xdr:col>
      <xdr:colOff>17318</xdr:colOff>
      <xdr:row>164</xdr:row>
      <xdr:rowOff>173181</xdr:rowOff>
    </xdr:from>
    <xdr:to>
      <xdr:col>16383</xdr:col>
      <xdr:colOff>255413</xdr:colOff>
      <xdr:row>165</xdr:row>
      <xdr:rowOff>112544</xdr:rowOff>
    </xdr:to>
    <xdr:pic>
      <xdr:nvPicPr>
        <xdr:cNvPr id="725" name="Picture 724">
          <a:hlinkClick xmlns:r="http://schemas.openxmlformats.org/officeDocument/2006/relationships" r:id="rId17"/>
        </xdr:cNvPr>
        <xdr:cNvPicPr>
          <a:picLocks noChangeAspect="1"/>
        </xdr:cNvPicPr>
      </xdr:nvPicPr>
      <xdr:blipFill>
        <a:blip xmlns:r="http://schemas.openxmlformats.org/officeDocument/2006/relationships" r:embed="rId18"/>
        <a:stretch>
          <a:fillRect/>
        </a:stretch>
      </xdr:blipFill>
      <xdr:spPr>
        <a:xfrm>
          <a:off x="6468341" y="33069067"/>
          <a:ext cx="238095" cy="190476"/>
        </a:xfrm>
        <a:prstGeom prst="rect">
          <a:avLst/>
        </a:prstGeom>
      </xdr:spPr>
    </xdr:pic>
    <xdr:clientData/>
  </xdr:twoCellAnchor>
  <xdr:twoCellAnchor editAs="oneCell">
    <xdr:from>
      <xdr:col>16383</xdr:col>
      <xdr:colOff>17318</xdr:colOff>
      <xdr:row>165</xdr:row>
      <xdr:rowOff>147204</xdr:rowOff>
    </xdr:from>
    <xdr:to>
      <xdr:col>16383</xdr:col>
      <xdr:colOff>255413</xdr:colOff>
      <xdr:row>166</xdr:row>
      <xdr:rowOff>86565</xdr:rowOff>
    </xdr:to>
    <xdr:pic>
      <xdr:nvPicPr>
        <xdr:cNvPr id="726" name="Picture 725">
          <a:hlinkClick xmlns:r="http://schemas.openxmlformats.org/officeDocument/2006/relationships" r:id="rId19"/>
        </xdr:cNvPr>
        <xdr:cNvPicPr>
          <a:picLocks noChangeAspect="1"/>
        </xdr:cNvPicPr>
      </xdr:nvPicPr>
      <xdr:blipFill>
        <a:blip xmlns:r="http://schemas.openxmlformats.org/officeDocument/2006/relationships" r:embed="rId20"/>
        <a:stretch>
          <a:fillRect/>
        </a:stretch>
      </xdr:blipFill>
      <xdr:spPr>
        <a:xfrm>
          <a:off x="6468341" y="33294204"/>
          <a:ext cx="238095" cy="190476"/>
        </a:xfrm>
        <a:prstGeom prst="rect">
          <a:avLst/>
        </a:prstGeom>
      </xdr:spPr>
    </xdr:pic>
    <xdr:clientData/>
  </xdr:twoCellAnchor>
  <xdr:twoCellAnchor editAs="oneCell">
    <xdr:from>
      <xdr:col>16383</xdr:col>
      <xdr:colOff>17318</xdr:colOff>
      <xdr:row>161</xdr:row>
      <xdr:rowOff>34636</xdr:rowOff>
    </xdr:from>
    <xdr:to>
      <xdr:col>16383</xdr:col>
      <xdr:colOff>255413</xdr:colOff>
      <xdr:row>161</xdr:row>
      <xdr:rowOff>225112</xdr:rowOff>
    </xdr:to>
    <xdr:pic>
      <xdr:nvPicPr>
        <xdr:cNvPr id="738" name="Picture 737">
          <a:hlinkClick xmlns:r="http://schemas.openxmlformats.org/officeDocument/2006/relationships" r:id="rId65"/>
        </xdr:cNvPr>
        <xdr:cNvPicPr>
          <a:picLocks noChangeAspect="1"/>
        </xdr:cNvPicPr>
      </xdr:nvPicPr>
      <xdr:blipFill>
        <a:blip xmlns:r="http://schemas.openxmlformats.org/officeDocument/2006/relationships" r:embed="rId66"/>
        <a:stretch>
          <a:fillRect/>
        </a:stretch>
      </xdr:blipFill>
      <xdr:spPr>
        <a:xfrm>
          <a:off x="6468341" y="32177181"/>
          <a:ext cx="238095" cy="190476"/>
        </a:xfrm>
        <a:prstGeom prst="rect">
          <a:avLst/>
        </a:prstGeom>
      </xdr:spPr>
    </xdr:pic>
    <xdr:clientData/>
  </xdr:twoCellAnchor>
  <xdr:twoCellAnchor editAs="oneCell">
    <xdr:from>
      <xdr:col>16383</xdr:col>
      <xdr:colOff>17318</xdr:colOff>
      <xdr:row>142</xdr:row>
      <xdr:rowOff>122251</xdr:rowOff>
    </xdr:from>
    <xdr:to>
      <xdr:col>16383</xdr:col>
      <xdr:colOff>255413</xdr:colOff>
      <xdr:row>143</xdr:row>
      <xdr:rowOff>62494</xdr:rowOff>
    </xdr:to>
    <xdr:pic>
      <xdr:nvPicPr>
        <xdr:cNvPr id="739" name="Picture 738">
          <a:hlinkClick xmlns:r="http://schemas.openxmlformats.org/officeDocument/2006/relationships" r:id="rId64"/>
        </xdr:cNvPr>
        <xdr:cNvPicPr>
          <a:picLocks noChangeAspect="1"/>
        </xdr:cNvPicPr>
      </xdr:nvPicPr>
      <xdr:blipFill>
        <a:blip xmlns:r="http://schemas.openxmlformats.org/officeDocument/2006/relationships" r:embed="rId12"/>
        <a:stretch>
          <a:fillRect/>
        </a:stretch>
      </xdr:blipFill>
      <xdr:spPr>
        <a:xfrm>
          <a:off x="6474945" y="36301107"/>
          <a:ext cx="238095" cy="190476"/>
        </a:xfrm>
        <a:prstGeom prst="rect">
          <a:avLst/>
        </a:prstGeom>
      </xdr:spPr>
    </xdr:pic>
    <xdr:clientData/>
  </xdr:twoCellAnchor>
  <xdr:twoCellAnchor editAs="oneCell">
    <xdr:from>
      <xdr:col>16383</xdr:col>
      <xdr:colOff>17318</xdr:colOff>
      <xdr:row>143</xdr:row>
      <xdr:rowOff>97157</xdr:rowOff>
    </xdr:from>
    <xdr:to>
      <xdr:col>16383</xdr:col>
      <xdr:colOff>255413</xdr:colOff>
      <xdr:row>144</xdr:row>
      <xdr:rowOff>36519</xdr:rowOff>
    </xdr:to>
    <xdr:pic>
      <xdr:nvPicPr>
        <xdr:cNvPr id="740" name="Picture 739">
          <a:hlinkClick xmlns:r="http://schemas.openxmlformats.org/officeDocument/2006/relationships" r:id="rId13"/>
        </xdr:cNvPr>
        <xdr:cNvPicPr>
          <a:picLocks noChangeAspect="1"/>
        </xdr:cNvPicPr>
      </xdr:nvPicPr>
      <xdr:blipFill>
        <a:blip xmlns:r="http://schemas.openxmlformats.org/officeDocument/2006/relationships" r:embed="rId14"/>
        <a:stretch>
          <a:fillRect/>
        </a:stretch>
      </xdr:blipFill>
      <xdr:spPr>
        <a:xfrm>
          <a:off x="6474945" y="36526246"/>
          <a:ext cx="238095" cy="189595"/>
        </a:xfrm>
        <a:prstGeom prst="rect">
          <a:avLst/>
        </a:prstGeom>
      </xdr:spPr>
    </xdr:pic>
    <xdr:clientData/>
  </xdr:twoCellAnchor>
  <xdr:twoCellAnchor editAs="oneCell">
    <xdr:from>
      <xdr:col>16383</xdr:col>
      <xdr:colOff>17318</xdr:colOff>
      <xdr:row>144</xdr:row>
      <xdr:rowOff>79839</xdr:rowOff>
    </xdr:from>
    <xdr:to>
      <xdr:col>16383</xdr:col>
      <xdr:colOff>255413</xdr:colOff>
      <xdr:row>145</xdr:row>
      <xdr:rowOff>19201</xdr:rowOff>
    </xdr:to>
    <xdr:pic>
      <xdr:nvPicPr>
        <xdr:cNvPr id="741" name="Picture 740">
          <a:hlinkClick xmlns:r="http://schemas.openxmlformats.org/officeDocument/2006/relationships" r:id="rId15"/>
        </xdr:cNvPr>
        <xdr:cNvPicPr>
          <a:picLocks noChangeAspect="1"/>
        </xdr:cNvPicPr>
      </xdr:nvPicPr>
      <xdr:blipFill>
        <a:blip xmlns:r="http://schemas.openxmlformats.org/officeDocument/2006/relationships" r:embed="rId16"/>
        <a:stretch>
          <a:fillRect/>
        </a:stretch>
      </xdr:blipFill>
      <xdr:spPr>
        <a:xfrm>
          <a:off x="6474945" y="36759161"/>
          <a:ext cx="238095" cy="189595"/>
        </a:xfrm>
        <a:prstGeom prst="rect">
          <a:avLst/>
        </a:prstGeom>
      </xdr:spPr>
    </xdr:pic>
    <xdr:clientData/>
  </xdr:twoCellAnchor>
  <xdr:twoCellAnchor editAs="oneCell">
    <xdr:from>
      <xdr:col>16383</xdr:col>
      <xdr:colOff>17318</xdr:colOff>
      <xdr:row>145</xdr:row>
      <xdr:rowOff>45202</xdr:rowOff>
    </xdr:from>
    <xdr:to>
      <xdr:col>16383</xdr:col>
      <xdr:colOff>255413</xdr:colOff>
      <xdr:row>145</xdr:row>
      <xdr:rowOff>234798</xdr:rowOff>
    </xdr:to>
    <xdr:pic>
      <xdr:nvPicPr>
        <xdr:cNvPr id="742" name="Picture 741">
          <a:hlinkClick xmlns:r="http://schemas.openxmlformats.org/officeDocument/2006/relationships" r:id="rId17"/>
        </xdr:cNvPr>
        <xdr:cNvPicPr>
          <a:picLocks noChangeAspect="1"/>
        </xdr:cNvPicPr>
      </xdr:nvPicPr>
      <xdr:blipFill>
        <a:blip xmlns:r="http://schemas.openxmlformats.org/officeDocument/2006/relationships" r:embed="rId18"/>
        <a:stretch>
          <a:fillRect/>
        </a:stretch>
      </xdr:blipFill>
      <xdr:spPr>
        <a:xfrm>
          <a:off x="6474945" y="36974757"/>
          <a:ext cx="238095" cy="189596"/>
        </a:xfrm>
        <a:prstGeom prst="rect">
          <a:avLst/>
        </a:prstGeom>
      </xdr:spPr>
    </xdr:pic>
    <xdr:clientData/>
  </xdr:twoCellAnchor>
  <xdr:twoCellAnchor editAs="oneCell">
    <xdr:from>
      <xdr:col>16383</xdr:col>
      <xdr:colOff>17318</xdr:colOff>
      <xdr:row>141</xdr:row>
      <xdr:rowOff>156890</xdr:rowOff>
    </xdr:from>
    <xdr:to>
      <xdr:col>16383</xdr:col>
      <xdr:colOff>255413</xdr:colOff>
      <xdr:row>142</xdr:row>
      <xdr:rowOff>97133</xdr:rowOff>
    </xdr:to>
    <xdr:pic>
      <xdr:nvPicPr>
        <xdr:cNvPr id="755" name="Picture 754">
          <a:hlinkClick xmlns:r="http://schemas.openxmlformats.org/officeDocument/2006/relationships" r:id="rId65"/>
        </xdr:cNvPr>
        <xdr:cNvPicPr>
          <a:picLocks noChangeAspect="1"/>
        </xdr:cNvPicPr>
      </xdr:nvPicPr>
      <xdr:blipFill>
        <a:blip xmlns:r="http://schemas.openxmlformats.org/officeDocument/2006/relationships" r:embed="rId66"/>
        <a:stretch>
          <a:fillRect/>
        </a:stretch>
      </xdr:blipFill>
      <xdr:spPr>
        <a:xfrm>
          <a:off x="6474945" y="36085513"/>
          <a:ext cx="238095" cy="190476"/>
        </a:xfrm>
        <a:prstGeom prst="rect">
          <a:avLst/>
        </a:prstGeom>
      </xdr:spPr>
    </xdr:pic>
    <xdr:clientData/>
  </xdr:twoCellAnchor>
  <xdr:twoCellAnchor editAs="oneCell">
    <xdr:from>
      <xdr:col>16383</xdr:col>
      <xdr:colOff>40360</xdr:colOff>
      <xdr:row>121</xdr:row>
      <xdr:rowOff>105227</xdr:rowOff>
    </xdr:from>
    <xdr:to>
      <xdr:col>16383</xdr:col>
      <xdr:colOff>283272</xdr:colOff>
      <xdr:row>122</xdr:row>
      <xdr:rowOff>44589</xdr:rowOff>
    </xdr:to>
    <xdr:pic>
      <xdr:nvPicPr>
        <xdr:cNvPr id="756" name="Picture 755">
          <a:hlinkClick xmlns:r="http://schemas.openxmlformats.org/officeDocument/2006/relationships" r:id="rId64"/>
        </xdr:cNvPr>
        <xdr:cNvPicPr>
          <a:picLocks noChangeAspect="1"/>
        </xdr:cNvPicPr>
      </xdr:nvPicPr>
      <xdr:blipFill>
        <a:blip xmlns:r="http://schemas.openxmlformats.org/officeDocument/2006/relationships" r:embed="rId12"/>
        <a:stretch>
          <a:fillRect/>
        </a:stretch>
      </xdr:blipFill>
      <xdr:spPr>
        <a:xfrm>
          <a:off x="6497987" y="31029189"/>
          <a:ext cx="242912" cy="189595"/>
        </a:xfrm>
        <a:prstGeom prst="rect">
          <a:avLst/>
        </a:prstGeom>
      </xdr:spPr>
    </xdr:pic>
    <xdr:clientData/>
  </xdr:twoCellAnchor>
  <xdr:twoCellAnchor editAs="oneCell">
    <xdr:from>
      <xdr:col>16383</xdr:col>
      <xdr:colOff>40360</xdr:colOff>
      <xdr:row>122</xdr:row>
      <xdr:rowOff>79253</xdr:rowOff>
    </xdr:from>
    <xdr:to>
      <xdr:col>16383</xdr:col>
      <xdr:colOff>283272</xdr:colOff>
      <xdr:row>123</xdr:row>
      <xdr:rowOff>18616</xdr:rowOff>
    </xdr:to>
    <xdr:pic>
      <xdr:nvPicPr>
        <xdr:cNvPr id="757" name="Picture 756">
          <a:hlinkClick xmlns:r="http://schemas.openxmlformats.org/officeDocument/2006/relationships" r:id="rId13"/>
        </xdr:cNvPr>
        <xdr:cNvPicPr>
          <a:picLocks noChangeAspect="1"/>
        </xdr:cNvPicPr>
      </xdr:nvPicPr>
      <xdr:blipFill>
        <a:blip xmlns:r="http://schemas.openxmlformats.org/officeDocument/2006/relationships" r:embed="rId14"/>
        <a:stretch>
          <a:fillRect/>
        </a:stretch>
      </xdr:blipFill>
      <xdr:spPr>
        <a:xfrm>
          <a:off x="6497987" y="31253448"/>
          <a:ext cx="242912" cy="189596"/>
        </a:xfrm>
        <a:prstGeom prst="rect">
          <a:avLst/>
        </a:prstGeom>
      </xdr:spPr>
    </xdr:pic>
    <xdr:clientData/>
  </xdr:twoCellAnchor>
  <xdr:twoCellAnchor editAs="oneCell">
    <xdr:from>
      <xdr:col>16383</xdr:col>
      <xdr:colOff>40360</xdr:colOff>
      <xdr:row>123</xdr:row>
      <xdr:rowOff>61934</xdr:rowOff>
    </xdr:from>
    <xdr:to>
      <xdr:col>16383</xdr:col>
      <xdr:colOff>283272</xdr:colOff>
      <xdr:row>124</xdr:row>
      <xdr:rowOff>1295</xdr:rowOff>
    </xdr:to>
    <xdr:pic>
      <xdr:nvPicPr>
        <xdr:cNvPr id="758" name="Picture 757">
          <a:hlinkClick xmlns:r="http://schemas.openxmlformats.org/officeDocument/2006/relationships" r:id="rId15"/>
        </xdr:cNvPr>
        <xdr:cNvPicPr>
          <a:picLocks noChangeAspect="1"/>
        </xdr:cNvPicPr>
      </xdr:nvPicPr>
      <xdr:blipFill>
        <a:blip xmlns:r="http://schemas.openxmlformats.org/officeDocument/2006/relationships" r:embed="rId16"/>
        <a:stretch>
          <a:fillRect/>
        </a:stretch>
      </xdr:blipFill>
      <xdr:spPr>
        <a:xfrm>
          <a:off x="6497987" y="31486362"/>
          <a:ext cx="242912" cy="189594"/>
        </a:xfrm>
        <a:prstGeom prst="rect">
          <a:avLst/>
        </a:prstGeom>
      </xdr:spPr>
    </xdr:pic>
    <xdr:clientData/>
  </xdr:twoCellAnchor>
  <xdr:twoCellAnchor editAs="oneCell">
    <xdr:from>
      <xdr:col>16383</xdr:col>
      <xdr:colOff>40360</xdr:colOff>
      <xdr:row>120</xdr:row>
      <xdr:rowOff>138985</xdr:rowOff>
    </xdr:from>
    <xdr:to>
      <xdr:col>16383</xdr:col>
      <xdr:colOff>283272</xdr:colOff>
      <xdr:row>121</xdr:row>
      <xdr:rowOff>79228</xdr:rowOff>
    </xdr:to>
    <xdr:pic>
      <xdr:nvPicPr>
        <xdr:cNvPr id="772" name="Picture 771">
          <a:hlinkClick xmlns:r="http://schemas.openxmlformats.org/officeDocument/2006/relationships" r:id="rId65"/>
        </xdr:cNvPr>
        <xdr:cNvPicPr>
          <a:picLocks noChangeAspect="1"/>
        </xdr:cNvPicPr>
      </xdr:nvPicPr>
      <xdr:blipFill>
        <a:blip xmlns:r="http://schemas.openxmlformats.org/officeDocument/2006/relationships" r:embed="rId66"/>
        <a:stretch>
          <a:fillRect/>
        </a:stretch>
      </xdr:blipFill>
      <xdr:spPr>
        <a:xfrm>
          <a:off x="6497987" y="30812714"/>
          <a:ext cx="242912" cy="190476"/>
        </a:xfrm>
        <a:prstGeom prst="rect">
          <a:avLst/>
        </a:prstGeom>
      </xdr:spPr>
    </xdr:pic>
    <xdr:clientData/>
  </xdr:twoCellAnchor>
  <xdr:twoCellAnchor editAs="oneCell">
    <xdr:from>
      <xdr:col>16383</xdr:col>
      <xdr:colOff>17318</xdr:colOff>
      <xdr:row>99</xdr:row>
      <xdr:rowOff>8655</xdr:rowOff>
    </xdr:from>
    <xdr:to>
      <xdr:col>16383</xdr:col>
      <xdr:colOff>255413</xdr:colOff>
      <xdr:row>99</xdr:row>
      <xdr:rowOff>199131</xdr:rowOff>
    </xdr:to>
    <xdr:pic>
      <xdr:nvPicPr>
        <xdr:cNvPr id="773" name="Picture 772">
          <a:hlinkClick xmlns:r="http://schemas.openxmlformats.org/officeDocument/2006/relationships" r:id="rId64"/>
        </xdr:cNvPr>
        <xdr:cNvPicPr>
          <a:picLocks noChangeAspect="1"/>
        </xdr:cNvPicPr>
      </xdr:nvPicPr>
      <xdr:blipFill>
        <a:blip xmlns:r="http://schemas.openxmlformats.org/officeDocument/2006/relationships" r:embed="rId12"/>
        <a:stretch>
          <a:fillRect/>
        </a:stretch>
      </xdr:blipFill>
      <xdr:spPr>
        <a:xfrm>
          <a:off x="6468341" y="18842178"/>
          <a:ext cx="238095" cy="190476"/>
        </a:xfrm>
        <a:prstGeom prst="rect">
          <a:avLst/>
        </a:prstGeom>
      </xdr:spPr>
    </xdr:pic>
    <xdr:clientData/>
  </xdr:twoCellAnchor>
  <xdr:twoCellAnchor editAs="oneCell">
    <xdr:from>
      <xdr:col>16383</xdr:col>
      <xdr:colOff>17318</xdr:colOff>
      <xdr:row>99</xdr:row>
      <xdr:rowOff>233794</xdr:rowOff>
    </xdr:from>
    <xdr:to>
      <xdr:col>16383</xdr:col>
      <xdr:colOff>255413</xdr:colOff>
      <xdr:row>100</xdr:row>
      <xdr:rowOff>173157</xdr:rowOff>
    </xdr:to>
    <xdr:pic>
      <xdr:nvPicPr>
        <xdr:cNvPr id="774" name="Picture 773">
          <a:hlinkClick xmlns:r="http://schemas.openxmlformats.org/officeDocument/2006/relationships" r:id="rId13"/>
        </xdr:cNvPr>
        <xdr:cNvPicPr>
          <a:picLocks noChangeAspect="1"/>
        </xdr:cNvPicPr>
      </xdr:nvPicPr>
      <xdr:blipFill>
        <a:blip xmlns:r="http://schemas.openxmlformats.org/officeDocument/2006/relationships" r:embed="rId14"/>
        <a:stretch>
          <a:fillRect/>
        </a:stretch>
      </xdr:blipFill>
      <xdr:spPr>
        <a:xfrm>
          <a:off x="6468341" y="19067317"/>
          <a:ext cx="238095" cy="190476"/>
        </a:xfrm>
        <a:prstGeom prst="rect">
          <a:avLst/>
        </a:prstGeom>
      </xdr:spPr>
    </xdr:pic>
    <xdr:clientData/>
  </xdr:twoCellAnchor>
  <xdr:twoCellAnchor editAs="oneCell">
    <xdr:from>
      <xdr:col>16383</xdr:col>
      <xdr:colOff>17318</xdr:colOff>
      <xdr:row>98</xdr:row>
      <xdr:rowOff>43294</xdr:rowOff>
    </xdr:from>
    <xdr:to>
      <xdr:col>16383</xdr:col>
      <xdr:colOff>255413</xdr:colOff>
      <xdr:row>98</xdr:row>
      <xdr:rowOff>233770</xdr:rowOff>
    </xdr:to>
    <xdr:pic>
      <xdr:nvPicPr>
        <xdr:cNvPr id="789" name="Picture 788">
          <a:hlinkClick xmlns:r="http://schemas.openxmlformats.org/officeDocument/2006/relationships" r:id="rId65"/>
        </xdr:cNvPr>
        <xdr:cNvPicPr>
          <a:picLocks noChangeAspect="1"/>
        </xdr:cNvPicPr>
      </xdr:nvPicPr>
      <xdr:blipFill>
        <a:blip xmlns:r="http://schemas.openxmlformats.org/officeDocument/2006/relationships" r:embed="rId66"/>
        <a:stretch>
          <a:fillRect/>
        </a:stretch>
      </xdr:blipFill>
      <xdr:spPr>
        <a:xfrm>
          <a:off x="6468341" y="18625703"/>
          <a:ext cx="238095" cy="190476"/>
        </a:xfrm>
        <a:prstGeom prst="rect">
          <a:avLst/>
        </a:prstGeom>
      </xdr:spPr>
    </xdr:pic>
    <xdr:clientData/>
  </xdr:twoCellAnchor>
  <xdr:twoCellAnchor editAs="oneCell">
    <xdr:from>
      <xdr:col>16383</xdr:col>
      <xdr:colOff>17318</xdr:colOff>
      <xdr:row>79</xdr:row>
      <xdr:rowOff>33460</xdr:rowOff>
    </xdr:from>
    <xdr:to>
      <xdr:col>16383</xdr:col>
      <xdr:colOff>255413</xdr:colOff>
      <xdr:row>79</xdr:row>
      <xdr:rowOff>223936</xdr:rowOff>
    </xdr:to>
    <xdr:pic>
      <xdr:nvPicPr>
        <xdr:cNvPr id="790" name="Picture 789">
          <a:hlinkClick xmlns:r="http://schemas.openxmlformats.org/officeDocument/2006/relationships" r:id="rId64"/>
        </xdr:cNvPr>
        <xdr:cNvPicPr>
          <a:picLocks noChangeAspect="1"/>
        </xdr:cNvPicPr>
      </xdr:nvPicPr>
      <xdr:blipFill>
        <a:blip xmlns:r="http://schemas.openxmlformats.org/officeDocument/2006/relationships" r:embed="rId12"/>
        <a:stretch>
          <a:fillRect/>
        </a:stretch>
      </xdr:blipFill>
      <xdr:spPr>
        <a:xfrm>
          <a:off x="6474945" y="20447634"/>
          <a:ext cx="238095" cy="190476"/>
        </a:xfrm>
        <a:prstGeom prst="rect">
          <a:avLst/>
        </a:prstGeom>
      </xdr:spPr>
    </xdr:pic>
    <xdr:clientData/>
  </xdr:twoCellAnchor>
  <xdr:twoCellAnchor editAs="oneCell">
    <xdr:from>
      <xdr:col>16383</xdr:col>
      <xdr:colOff>17318</xdr:colOff>
      <xdr:row>78</xdr:row>
      <xdr:rowOff>68098</xdr:rowOff>
    </xdr:from>
    <xdr:to>
      <xdr:col>16383</xdr:col>
      <xdr:colOff>255413</xdr:colOff>
      <xdr:row>79</xdr:row>
      <xdr:rowOff>8341</xdr:rowOff>
    </xdr:to>
    <xdr:pic>
      <xdr:nvPicPr>
        <xdr:cNvPr id="806" name="Picture 805">
          <a:hlinkClick xmlns:r="http://schemas.openxmlformats.org/officeDocument/2006/relationships" r:id="rId65"/>
        </xdr:cNvPr>
        <xdr:cNvPicPr>
          <a:picLocks noChangeAspect="1"/>
        </xdr:cNvPicPr>
      </xdr:nvPicPr>
      <xdr:blipFill>
        <a:blip xmlns:r="http://schemas.openxmlformats.org/officeDocument/2006/relationships" r:embed="rId66"/>
        <a:stretch>
          <a:fillRect/>
        </a:stretch>
      </xdr:blipFill>
      <xdr:spPr>
        <a:xfrm>
          <a:off x="6474945" y="20232039"/>
          <a:ext cx="238095" cy="190476"/>
        </a:xfrm>
        <a:prstGeom prst="rect">
          <a:avLst/>
        </a:prstGeom>
      </xdr:spPr>
    </xdr:pic>
    <xdr:clientData/>
  </xdr:twoCellAnchor>
  <xdr:twoCellAnchor editAs="oneCell">
    <xdr:from>
      <xdr:col>16383</xdr:col>
      <xdr:colOff>24216</xdr:colOff>
      <xdr:row>57</xdr:row>
      <xdr:rowOff>107284</xdr:rowOff>
    </xdr:from>
    <xdr:to>
      <xdr:col>16383</xdr:col>
      <xdr:colOff>267128</xdr:colOff>
      <xdr:row>58</xdr:row>
      <xdr:rowOff>47527</xdr:rowOff>
    </xdr:to>
    <xdr:pic>
      <xdr:nvPicPr>
        <xdr:cNvPr id="807" name="Picture 806">
          <a:hlinkClick xmlns:r="http://schemas.openxmlformats.org/officeDocument/2006/relationships" r:id="rId65"/>
        </xdr:cNvPr>
        <xdr:cNvPicPr>
          <a:picLocks noChangeAspect="1"/>
        </xdr:cNvPicPr>
      </xdr:nvPicPr>
      <xdr:blipFill>
        <a:blip xmlns:r="http://schemas.openxmlformats.org/officeDocument/2006/relationships" r:embed="rId66"/>
        <a:stretch>
          <a:fillRect/>
        </a:stretch>
      </xdr:blipFill>
      <xdr:spPr>
        <a:xfrm>
          <a:off x="6481843" y="15016331"/>
          <a:ext cx="242912" cy="190476"/>
        </a:xfrm>
        <a:prstGeom prst="rect">
          <a:avLst/>
        </a:prstGeom>
      </xdr:spPr>
    </xdr:pic>
    <xdr:clientData/>
  </xdr:twoCellAnchor>
  <xdr:twoCellAnchor>
    <xdr:from>
      <xdr:col>2</xdr:col>
      <xdr:colOff>1420094</xdr:colOff>
      <xdr:row>15</xdr:row>
      <xdr:rowOff>337705</xdr:rowOff>
    </xdr:from>
    <xdr:to>
      <xdr:col>3</xdr:col>
      <xdr:colOff>147208</xdr:colOff>
      <xdr:row>17</xdr:row>
      <xdr:rowOff>164523</xdr:rowOff>
    </xdr:to>
    <xdr:cxnSp macro="">
      <xdr:nvCxnSpPr>
        <xdr:cNvPr id="530" name="Elbow Connector 529"/>
        <xdr:cNvCxnSpPr/>
      </xdr:nvCxnSpPr>
      <xdr:spPr>
        <a:xfrm>
          <a:off x="1749139" y="4260273"/>
          <a:ext cx="441614" cy="381000"/>
        </a:xfrm>
        <a:prstGeom prst="bentConnector3">
          <a:avLst>
            <a:gd name="adj1" fmla="val -2941"/>
          </a:avLst>
        </a:prstGeom>
        <a:ln w="25400" cmpd="tri">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xdr:col>
      <xdr:colOff>161923</xdr:colOff>
      <xdr:row>17</xdr:row>
      <xdr:rowOff>190487</xdr:rowOff>
    </xdr:from>
    <xdr:to>
      <xdr:col>4</xdr:col>
      <xdr:colOff>1264226</xdr:colOff>
      <xdr:row>18</xdr:row>
      <xdr:rowOff>129874</xdr:rowOff>
    </xdr:to>
    <xdr:cxnSp macro="">
      <xdr:nvCxnSpPr>
        <xdr:cNvPr id="550" name="Elbow Connector 549"/>
        <xdr:cNvCxnSpPr/>
      </xdr:nvCxnSpPr>
      <xdr:spPr>
        <a:xfrm>
          <a:off x="4309628" y="4667237"/>
          <a:ext cx="1102303" cy="329046"/>
        </a:xfrm>
        <a:prstGeom prst="bentConnector3">
          <a:avLst>
            <a:gd name="adj1" fmla="val 100275"/>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xdr:col>
      <xdr:colOff>1562100</xdr:colOff>
      <xdr:row>19</xdr:row>
      <xdr:rowOff>209550</xdr:rowOff>
    </xdr:from>
    <xdr:to>
      <xdr:col>4</xdr:col>
      <xdr:colOff>416502</xdr:colOff>
      <xdr:row>19</xdr:row>
      <xdr:rowOff>225135</xdr:rowOff>
    </xdr:to>
    <xdr:cxnSp macro="">
      <xdr:nvCxnSpPr>
        <xdr:cNvPr id="567" name="Elbow Connector 66"/>
        <xdr:cNvCxnSpPr/>
      </xdr:nvCxnSpPr>
      <xdr:spPr>
        <a:xfrm flipH="1" flipV="1">
          <a:off x="3605645" y="4132118"/>
          <a:ext cx="958562" cy="15585"/>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xdr:col>
      <xdr:colOff>1416630</xdr:colOff>
      <xdr:row>19</xdr:row>
      <xdr:rowOff>351549</xdr:rowOff>
    </xdr:from>
    <xdr:to>
      <xdr:col>3</xdr:col>
      <xdr:colOff>143744</xdr:colOff>
      <xdr:row>21</xdr:row>
      <xdr:rowOff>178367</xdr:rowOff>
    </xdr:to>
    <xdr:cxnSp macro="">
      <xdr:nvCxnSpPr>
        <xdr:cNvPr id="583" name="Elbow Connector 582"/>
        <xdr:cNvCxnSpPr/>
      </xdr:nvCxnSpPr>
      <xdr:spPr>
        <a:xfrm>
          <a:off x="1745675" y="5382481"/>
          <a:ext cx="441614" cy="381000"/>
        </a:xfrm>
        <a:prstGeom prst="bentConnector3">
          <a:avLst>
            <a:gd name="adj1" fmla="val -2941"/>
          </a:avLst>
        </a:prstGeom>
        <a:ln w="25400" cmpd="tri">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xdr:col>
      <xdr:colOff>161923</xdr:colOff>
      <xdr:row>21</xdr:row>
      <xdr:rowOff>190487</xdr:rowOff>
    </xdr:from>
    <xdr:to>
      <xdr:col>4</xdr:col>
      <xdr:colOff>1264226</xdr:colOff>
      <xdr:row>22</xdr:row>
      <xdr:rowOff>129874</xdr:rowOff>
    </xdr:to>
    <xdr:cxnSp macro="">
      <xdr:nvCxnSpPr>
        <xdr:cNvPr id="584" name="Elbow Connector 583"/>
        <xdr:cNvCxnSpPr/>
      </xdr:nvCxnSpPr>
      <xdr:spPr>
        <a:xfrm>
          <a:off x="4309628" y="4667237"/>
          <a:ext cx="1102303" cy="329046"/>
        </a:xfrm>
        <a:prstGeom prst="bentConnector3">
          <a:avLst>
            <a:gd name="adj1" fmla="val 100275"/>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editAs="oneCell">
    <xdr:from>
      <xdr:col>4</xdr:col>
      <xdr:colOff>819150</xdr:colOff>
      <xdr:row>2</xdr:row>
      <xdr:rowOff>238125</xdr:rowOff>
    </xdr:from>
    <xdr:to>
      <xdr:col>4</xdr:col>
      <xdr:colOff>2295525</xdr:colOff>
      <xdr:row>5</xdr:row>
      <xdr:rowOff>123825</xdr:rowOff>
    </xdr:to>
    <xdr:pic>
      <xdr:nvPicPr>
        <xdr:cNvPr id="631" name="Picture 630">
          <a:hlinkClick xmlns:r="http://schemas.openxmlformats.org/officeDocument/2006/relationships" r:id="rId67"/>
        </xdr:cNvPr>
        <xdr:cNvPicPr>
          <a:picLocks noChangeAspect="1"/>
        </xdr:cNvPicPr>
      </xdr:nvPicPr>
      <xdr:blipFill>
        <a:blip xmlns:r="http://schemas.openxmlformats.org/officeDocument/2006/relationships" r:embed="rId68"/>
        <a:stretch>
          <a:fillRect/>
        </a:stretch>
      </xdr:blipFill>
      <xdr:spPr>
        <a:xfrm>
          <a:off x="4972050" y="762000"/>
          <a:ext cx="1476375" cy="466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1666875</xdr:colOff>
          <xdr:row>47</xdr:row>
          <xdr:rowOff>28575</xdr:rowOff>
        </xdr:from>
        <xdr:to>
          <xdr:col>3</xdr:col>
          <xdr:colOff>1571625</xdr:colOff>
          <xdr:row>48</xdr:row>
          <xdr:rowOff>47625</xdr:rowOff>
        </xdr:to>
        <xdr:sp macro="" textlink="">
          <xdr:nvSpPr>
            <xdr:cNvPr id="2780" name="Check Box 732" hidden="1">
              <a:extLst>
                <a:ext uri="{63B3BB69-23CF-44E3-9099-C40C66FF867C}">
                  <a14:compatExt spid="_x0000_s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Legal compliance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1609725</xdr:colOff>
          <xdr:row>47</xdr:row>
          <xdr:rowOff>47625</xdr:rowOff>
        </xdr:from>
        <xdr:to>
          <xdr:col>4</xdr:col>
          <xdr:colOff>2276475</xdr:colOff>
          <xdr:row>47</xdr:row>
          <xdr:rowOff>238125</xdr:rowOff>
        </xdr:to>
        <xdr:sp macro="" textlink="">
          <xdr:nvSpPr>
            <xdr:cNvPr id="2781" name="Check Box 733" hidden="1">
              <a:extLst>
                <a:ext uri="{63B3BB69-23CF-44E3-9099-C40C66FF867C}">
                  <a14:compatExt spid="_x0000_s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Labelling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46</xdr:row>
          <xdr:rowOff>209550</xdr:rowOff>
        </xdr:from>
        <xdr:to>
          <xdr:col>4</xdr:col>
          <xdr:colOff>485775</xdr:colOff>
          <xdr:row>48</xdr:row>
          <xdr:rowOff>95250</xdr:rowOff>
        </xdr:to>
        <xdr:sp macro="" textlink="">
          <xdr:nvSpPr>
            <xdr:cNvPr id="2782" name="Check Box 734" hidden="1">
              <a:extLst>
                <a:ext uri="{63B3BB69-23CF-44E3-9099-C40C66FF867C}">
                  <a14:compatExt spid="_x0000_s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Treatment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1666875</xdr:colOff>
          <xdr:row>47</xdr:row>
          <xdr:rowOff>238125</xdr:rowOff>
        </xdr:from>
        <xdr:to>
          <xdr:col>3</xdr:col>
          <xdr:colOff>1504950</xdr:colOff>
          <xdr:row>48</xdr:row>
          <xdr:rowOff>219075</xdr:rowOff>
        </xdr:to>
        <xdr:sp macro="" textlink="">
          <xdr:nvSpPr>
            <xdr:cNvPr id="2783" name="Check Box 735" hidden="1">
              <a:extLst>
                <a:ext uri="{63B3BB69-23CF-44E3-9099-C40C66FF867C}">
                  <a14:compatExt spid="_x0000_s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Second containment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48</xdr:row>
          <xdr:rowOff>19050</xdr:rowOff>
        </xdr:from>
        <xdr:to>
          <xdr:col>4</xdr:col>
          <xdr:colOff>266700</xdr:colOff>
          <xdr:row>48</xdr:row>
          <xdr:rowOff>209550</xdr:rowOff>
        </xdr:to>
        <xdr:sp macro="" textlink="">
          <xdr:nvSpPr>
            <xdr:cNvPr id="2784" name="Check Box 736" hidden="1">
              <a:extLst>
                <a:ext uri="{63B3BB69-23CF-44E3-9099-C40C66FF867C}">
                  <a14:compatExt spid="_x0000_s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46</xdr:row>
          <xdr:rowOff>219075</xdr:rowOff>
        </xdr:from>
        <xdr:to>
          <xdr:col>4</xdr:col>
          <xdr:colOff>1438275</xdr:colOff>
          <xdr:row>48</xdr:row>
          <xdr:rowOff>66675</xdr:rowOff>
        </xdr:to>
        <xdr:sp macro="" textlink="">
          <xdr:nvSpPr>
            <xdr:cNvPr id="2870" name="Check Box 822" hidden="1">
              <a:extLst>
                <a:ext uri="{63B3BB69-23CF-44E3-9099-C40C66FF867C}">
                  <a14:compatExt spid="_x0000_s2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Warning 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48</xdr:row>
          <xdr:rowOff>19050</xdr:rowOff>
        </xdr:from>
        <xdr:to>
          <xdr:col>5</xdr:col>
          <xdr:colOff>0</xdr:colOff>
          <xdr:row>48</xdr:row>
          <xdr:rowOff>209550</xdr:rowOff>
        </xdr:to>
        <xdr:sp macro="" textlink="">
          <xdr:nvSpPr>
            <xdr:cNvPr id="2871" name="Check Box 823" hidden="1">
              <a:extLst>
                <a:ext uri="{63B3BB69-23CF-44E3-9099-C40C66FF867C}">
                  <a14:compatExt spid="_x0000_s2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3R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48</xdr:row>
          <xdr:rowOff>0</xdr:rowOff>
        </xdr:from>
        <xdr:to>
          <xdr:col>4</xdr:col>
          <xdr:colOff>1323975</xdr:colOff>
          <xdr:row>48</xdr:row>
          <xdr:rowOff>228600</xdr:rowOff>
        </xdr:to>
        <xdr:sp macro="" textlink="">
          <xdr:nvSpPr>
            <xdr:cNvPr id="2872" name="Check Box 824" hidden="1">
              <a:extLst>
                <a:ext uri="{63B3BB69-23CF-44E3-9099-C40C66FF867C}">
                  <a14:compatExt spid="_x0000_s2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Cleaning kit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1666875</xdr:colOff>
          <xdr:row>48</xdr:row>
          <xdr:rowOff>219075</xdr:rowOff>
        </xdr:from>
        <xdr:to>
          <xdr:col>3</xdr:col>
          <xdr:colOff>1514475</xdr:colOff>
          <xdr:row>49</xdr:row>
          <xdr:rowOff>200025</xdr:rowOff>
        </xdr:to>
        <xdr:sp macro="" textlink="">
          <xdr:nvSpPr>
            <xdr:cNvPr id="2873" name="Check Box 825" hidden="1">
              <a:extLst>
                <a:ext uri="{63B3BB69-23CF-44E3-9099-C40C66FF867C}">
                  <a14:compatExt spid="_x0000_s2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Monitoring &amp; Measurement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48</xdr:row>
          <xdr:rowOff>238125</xdr:rowOff>
        </xdr:from>
        <xdr:to>
          <xdr:col>4</xdr:col>
          <xdr:colOff>266700</xdr:colOff>
          <xdr:row>49</xdr:row>
          <xdr:rowOff>180975</xdr:rowOff>
        </xdr:to>
        <xdr:sp macro="" textlink="">
          <xdr:nvSpPr>
            <xdr:cNvPr id="2874" name="Check Box 826" hidden="1">
              <a:extLst>
                <a:ext uri="{63B3BB69-23CF-44E3-9099-C40C66FF867C}">
                  <a14:compatExt spid="_x0000_s2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48</xdr:row>
          <xdr:rowOff>219075</xdr:rowOff>
        </xdr:from>
        <xdr:to>
          <xdr:col>4</xdr:col>
          <xdr:colOff>1638300</xdr:colOff>
          <xdr:row>49</xdr:row>
          <xdr:rowOff>161925</xdr:rowOff>
        </xdr:to>
        <xdr:sp macro="" textlink="">
          <xdr:nvSpPr>
            <xdr:cNvPr id="2875" name="Check Box 827" hidden="1">
              <a:extLst>
                <a:ext uri="{63B3BB69-23CF-44E3-9099-C40C66FF867C}">
                  <a14:compatExt spid="_x0000_s2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Greening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1609725</xdr:colOff>
          <xdr:row>48</xdr:row>
          <xdr:rowOff>228600</xdr:rowOff>
        </xdr:from>
        <xdr:to>
          <xdr:col>4</xdr:col>
          <xdr:colOff>2276475</xdr:colOff>
          <xdr:row>49</xdr:row>
          <xdr:rowOff>171450</xdr:rowOff>
        </xdr:to>
        <xdr:sp macro="" textlink="">
          <xdr:nvSpPr>
            <xdr:cNvPr id="2876" name="Check Box 828" hidden="1">
              <a:extLst>
                <a:ext uri="{63B3BB69-23CF-44E3-9099-C40C66FF867C}">
                  <a14:compatExt spid="_x0000_s2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Others</a:t>
              </a:r>
            </a:p>
          </xdr:txBody>
        </xdr:sp>
        <xdr:clientData/>
      </xdr:twoCellAnchor>
    </mc:Choice>
    <mc:Fallback/>
  </mc:AlternateContent>
  <xdr:twoCellAnchor editAs="oneCell">
    <xdr:from>
      <xdr:col>4</xdr:col>
      <xdr:colOff>76200</xdr:colOff>
      <xdr:row>43</xdr:row>
      <xdr:rowOff>209550</xdr:rowOff>
    </xdr:from>
    <xdr:to>
      <xdr:col>4</xdr:col>
      <xdr:colOff>1209675</xdr:colOff>
      <xdr:row>45</xdr:row>
      <xdr:rowOff>0</xdr:rowOff>
    </xdr:to>
    <xdr:pic>
      <xdr:nvPicPr>
        <xdr:cNvPr id="615" name="Picture 614">
          <a:hlinkClick xmlns:r="http://schemas.openxmlformats.org/officeDocument/2006/relationships" r:id="rId69"/>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229100" y="11582400"/>
          <a:ext cx="11334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76200</xdr:colOff>
      <xdr:row>64</xdr:row>
      <xdr:rowOff>209550</xdr:rowOff>
    </xdr:from>
    <xdr:ext cx="1133475" cy="282844"/>
    <xdr:pic>
      <xdr:nvPicPr>
        <xdr:cNvPr id="601" name="Picture 600">
          <a:hlinkClick xmlns:r="http://schemas.openxmlformats.org/officeDocument/2006/relationships" r:id="rId71"/>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225225" y="11623406"/>
          <a:ext cx="1133475" cy="282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85</xdr:row>
      <xdr:rowOff>209550</xdr:rowOff>
    </xdr:from>
    <xdr:ext cx="1133475" cy="282844"/>
    <xdr:pic>
      <xdr:nvPicPr>
        <xdr:cNvPr id="616" name="Picture 615">
          <a:hlinkClick xmlns:r="http://schemas.openxmlformats.org/officeDocument/2006/relationships" r:id="rId72"/>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225225" y="16870228"/>
          <a:ext cx="1133475" cy="282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107</xdr:row>
      <xdr:rowOff>40037</xdr:rowOff>
    </xdr:from>
    <xdr:ext cx="1133475" cy="282844"/>
    <xdr:pic>
      <xdr:nvPicPr>
        <xdr:cNvPr id="617" name="Picture 616">
          <a:hlinkClick xmlns:r="http://schemas.openxmlformats.org/officeDocument/2006/relationships" r:id="rId73"/>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225225" y="27460736"/>
          <a:ext cx="1133475" cy="282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128</xdr:row>
      <xdr:rowOff>40037</xdr:rowOff>
    </xdr:from>
    <xdr:ext cx="1133475" cy="282844"/>
    <xdr:pic>
      <xdr:nvPicPr>
        <xdr:cNvPr id="618" name="Picture 617">
          <a:hlinkClick xmlns:r="http://schemas.openxmlformats.org/officeDocument/2006/relationships" r:id="rId74"/>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225225" y="27460736"/>
          <a:ext cx="1133475" cy="282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149</xdr:row>
      <xdr:rowOff>40037</xdr:rowOff>
    </xdr:from>
    <xdr:ext cx="1133475" cy="282844"/>
    <xdr:pic>
      <xdr:nvPicPr>
        <xdr:cNvPr id="632" name="Picture 631">
          <a:hlinkClick xmlns:r="http://schemas.openxmlformats.org/officeDocument/2006/relationships" r:id="rId75"/>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225225" y="32715630"/>
          <a:ext cx="1133475" cy="282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170</xdr:row>
      <xdr:rowOff>40037</xdr:rowOff>
    </xdr:from>
    <xdr:ext cx="1133475" cy="282844"/>
    <xdr:pic>
      <xdr:nvPicPr>
        <xdr:cNvPr id="633" name="Picture 632">
          <a:hlinkClick xmlns:r="http://schemas.openxmlformats.org/officeDocument/2006/relationships" r:id="rId76"/>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225225" y="37970524"/>
          <a:ext cx="1133475" cy="282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192</xdr:row>
      <xdr:rowOff>40037</xdr:rowOff>
    </xdr:from>
    <xdr:ext cx="1133475" cy="282844"/>
    <xdr:pic>
      <xdr:nvPicPr>
        <xdr:cNvPr id="634" name="Picture 633">
          <a:hlinkClick xmlns:r="http://schemas.openxmlformats.org/officeDocument/2006/relationships" r:id="rId77"/>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225225" y="43225418"/>
          <a:ext cx="1133475" cy="282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213</xdr:row>
      <xdr:rowOff>40037</xdr:rowOff>
    </xdr:from>
    <xdr:ext cx="1133475" cy="282844"/>
    <xdr:pic>
      <xdr:nvPicPr>
        <xdr:cNvPr id="635" name="Picture 634">
          <a:hlinkClick xmlns:r="http://schemas.openxmlformats.org/officeDocument/2006/relationships" r:id="rId78"/>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225225" y="48141287"/>
          <a:ext cx="1133475" cy="282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2</xdr:col>
          <xdr:colOff>1685925</xdr:colOff>
          <xdr:row>67</xdr:row>
          <xdr:rowOff>209550</xdr:rowOff>
        </xdr:from>
        <xdr:to>
          <xdr:col>3</xdr:col>
          <xdr:colOff>1590675</xdr:colOff>
          <xdr:row>68</xdr:row>
          <xdr:rowOff>228600</xdr:rowOff>
        </xdr:to>
        <xdr:sp macro="" textlink="">
          <xdr:nvSpPr>
            <xdr:cNvPr id="2877" name="Check Box 829" hidden="1">
              <a:extLst>
                <a:ext uri="{63B3BB69-23CF-44E3-9099-C40C66FF867C}">
                  <a14:compatExt spid="_x0000_s2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Legal compliance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1638300</xdr:colOff>
          <xdr:row>68</xdr:row>
          <xdr:rowOff>19050</xdr:rowOff>
        </xdr:from>
        <xdr:to>
          <xdr:col>4</xdr:col>
          <xdr:colOff>2305050</xdr:colOff>
          <xdr:row>68</xdr:row>
          <xdr:rowOff>209550</xdr:rowOff>
        </xdr:to>
        <xdr:sp macro="" textlink="">
          <xdr:nvSpPr>
            <xdr:cNvPr id="2878" name="Check Box 830" hidden="1">
              <a:extLst>
                <a:ext uri="{63B3BB69-23CF-44E3-9099-C40C66FF867C}">
                  <a14:compatExt spid="_x0000_s2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Labelling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1609725</xdr:colOff>
          <xdr:row>67</xdr:row>
          <xdr:rowOff>238125</xdr:rowOff>
        </xdr:from>
        <xdr:to>
          <xdr:col>4</xdr:col>
          <xdr:colOff>457200</xdr:colOff>
          <xdr:row>68</xdr:row>
          <xdr:rowOff>228600</xdr:rowOff>
        </xdr:to>
        <xdr:sp macro="" textlink="">
          <xdr:nvSpPr>
            <xdr:cNvPr id="2879" name="Check Box 831" hidden="1">
              <a:extLst>
                <a:ext uri="{63B3BB69-23CF-44E3-9099-C40C66FF867C}">
                  <a14:compatExt spid="_x0000_s2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Treatment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68</xdr:row>
          <xdr:rowOff>209550</xdr:rowOff>
        </xdr:from>
        <xdr:to>
          <xdr:col>3</xdr:col>
          <xdr:colOff>1524000</xdr:colOff>
          <xdr:row>69</xdr:row>
          <xdr:rowOff>190500</xdr:rowOff>
        </xdr:to>
        <xdr:sp macro="" textlink="">
          <xdr:nvSpPr>
            <xdr:cNvPr id="2880" name="Check Box 832" hidden="1">
              <a:extLst>
                <a:ext uri="{63B3BB69-23CF-44E3-9099-C40C66FF867C}">
                  <a14:compatExt spid="_x0000_s2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Second containment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68</xdr:row>
          <xdr:rowOff>238125</xdr:rowOff>
        </xdr:from>
        <xdr:to>
          <xdr:col>4</xdr:col>
          <xdr:colOff>247650</xdr:colOff>
          <xdr:row>69</xdr:row>
          <xdr:rowOff>180975</xdr:rowOff>
        </xdr:to>
        <xdr:sp macro="" textlink="">
          <xdr:nvSpPr>
            <xdr:cNvPr id="2881" name="Check Box 833" hidden="1">
              <a:extLst>
                <a:ext uri="{63B3BB69-23CF-44E3-9099-C40C66FF867C}">
                  <a14:compatExt spid="_x0000_s2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67</xdr:row>
          <xdr:rowOff>228600</xdr:rowOff>
        </xdr:from>
        <xdr:to>
          <xdr:col>4</xdr:col>
          <xdr:colOff>1466850</xdr:colOff>
          <xdr:row>68</xdr:row>
          <xdr:rowOff>238125</xdr:rowOff>
        </xdr:to>
        <xdr:sp macro="" textlink="">
          <xdr:nvSpPr>
            <xdr:cNvPr id="2882" name="Check Box 834" hidden="1">
              <a:extLst>
                <a:ext uri="{63B3BB69-23CF-44E3-9099-C40C66FF867C}">
                  <a14:compatExt spid="_x0000_s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Warning 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1647825</xdr:colOff>
          <xdr:row>68</xdr:row>
          <xdr:rowOff>238125</xdr:rowOff>
        </xdr:from>
        <xdr:to>
          <xdr:col>16383</xdr:col>
          <xdr:colOff>28575</xdr:colOff>
          <xdr:row>69</xdr:row>
          <xdr:rowOff>180975</xdr:rowOff>
        </xdr:to>
        <xdr:sp macro="" textlink="">
          <xdr:nvSpPr>
            <xdr:cNvPr id="2883" name="Check Box 835" hidden="1">
              <a:extLst>
                <a:ext uri="{63B3BB69-23CF-44E3-9099-C40C66FF867C}">
                  <a14:compatExt spid="_x0000_s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3R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68</xdr:row>
          <xdr:rowOff>219075</xdr:rowOff>
        </xdr:from>
        <xdr:to>
          <xdr:col>4</xdr:col>
          <xdr:colOff>1333500</xdr:colOff>
          <xdr:row>69</xdr:row>
          <xdr:rowOff>200025</xdr:rowOff>
        </xdr:to>
        <xdr:sp macro="" textlink="">
          <xdr:nvSpPr>
            <xdr:cNvPr id="2884" name="Check Box 836" hidden="1">
              <a:extLst>
                <a:ext uri="{63B3BB69-23CF-44E3-9099-C40C66FF867C}">
                  <a14:compatExt spid="_x0000_s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Cleaning kit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69</xdr:row>
          <xdr:rowOff>190500</xdr:rowOff>
        </xdr:from>
        <xdr:to>
          <xdr:col>3</xdr:col>
          <xdr:colOff>1533525</xdr:colOff>
          <xdr:row>70</xdr:row>
          <xdr:rowOff>171450</xdr:rowOff>
        </xdr:to>
        <xdr:sp macro="" textlink="">
          <xdr:nvSpPr>
            <xdr:cNvPr id="2885" name="Check Box 837" hidden="1">
              <a:extLst>
                <a:ext uri="{63B3BB69-23CF-44E3-9099-C40C66FF867C}">
                  <a14:compatExt spid="_x0000_s2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Monitoring &amp; Measurement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69</xdr:row>
          <xdr:rowOff>209550</xdr:rowOff>
        </xdr:from>
        <xdr:to>
          <xdr:col>4</xdr:col>
          <xdr:colOff>247650</xdr:colOff>
          <xdr:row>70</xdr:row>
          <xdr:rowOff>152400</xdr:rowOff>
        </xdr:to>
        <xdr:sp macro="" textlink="">
          <xdr:nvSpPr>
            <xdr:cNvPr id="2886" name="Check Box 838" hidden="1">
              <a:extLst>
                <a:ext uri="{63B3BB69-23CF-44E3-9099-C40C66FF867C}">
                  <a14:compatExt spid="_x0000_s2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69</xdr:row>
          <xdr:rowOff>190500</xdr:rowOff>
        </xdr:from>
        <xdr:to>
          <xdr:col>4</xdr:col>
          <xdr:colOff>1666875</xdr:colOff>
          <xdr:row>70</xdr:row>
          <xdr:rowOff>133350</xdr:rowOff>
        </xdr:to>
        <xdr:sp macro="" textlink="">
          <xdr:nvSpPr>
            <xdr:cNvPr id="2887" name="Check Box 839" hidden="1">
              <a:extLst>
                <a:ext uri="{63B3BB69-23CF-44E3-9099-C40C66FF867C}">
                  <a14:compatExt spid="_x0000_s2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Greening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1657350</xdr:colOff>
          <xdr:row>69</xdr:row>
          <xdr:rowOff>200025</xdr:rowOff>
        </xdr:from>
        <xdr:to>
          <xdr:col>16383</xdr:col>
          <xdr:colOff>19050</xdr:colOff>
          <xdr:row>70</xdr:row>
          <xdr:rowOff>142875</xdr:rowOff>
        </xdr:to>
        <xdr:sp macro="" textlink="">
          <xdr:nvSpPr>
            <xdr:cNvPr id="2888" name="Check Box 840" hidden="1">
              <a:extLst>
                <a:ext uri="{63B3BB69-23CF-44E3-9099-C40C66FF867C}">
                  <a14:compatExt spid="_x0000_s2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88</xdr:row>
          <xdr:rowOff>209550</xdr:rowOff>
        </xdr:from>
        <xdr:to>
          <xdr:col>3</xdr:col>
          <xdr:colOff>1590675</xdr:colOff>
          <xdr:row>89</xdr:row>
          <xdr:rowOff>228600</xdr:rowOff>
        </xdr:to>
        <xdr:sp macro="" textlink="">
          <xdr:nvSpPr>
            <xdr:cNvPr id="2901" name="Check Box 853" hidden="1">
              <a:extLst>
                <a:ext uri="{63B3BB69-23CF-44E3-9099-C40C66FF867C}">
                  <a14:compatExt spid="_x0000_s2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Legal compliance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1638300</xdr:colOff>
          <xdr:row>89</xdr:row>
          <xdr:rowOff>19050</xdr:rowOff>
        </xdr:from>
        <xdr:to>
          <xdr:col>5</xdr:col>
          <xdr:colOff>0</xdr:colOff>
          <xdr:row>89</xdr:row>
          <xdr:rowOff>209550</xdr:rowOff>
        </xdr:to>
        <xdr:sp macro="" textlink="">
          <xdr:nvSpPr>
            <xdr:cNvPr id="2902" name="Check Box 854" hidden="1">
              <a:extLst>
                <a:ext uri="{63B3BB69-23CF-44E3-9099-C40C66FF867C}">
                  <a14:compatExt spid="_x0000_s2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Labelling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1609725</xdr:colOff>
          <xdr:row>88</xdr:row>
          <xdr:rowOff>238125</xdr:rowOff>
        </xdr:from>
        <xdr:to>
          <xdr:col>4</xdr:col>
          <xdr:colOff>457200</xdr:colOff>
          <xdr:row>89</xdr:row>
          <xdr:rowOff>228600</xdr:rowOff>
        </xdr:to>
        <xdr:sp macro="" textlink="">
          <xdr:nvSpPr>
            <xdr:cNvPr id="2903" name="Check Box 855" hidden="1">
              <a:extLst>
                <a:ext uri="{63B3BB69-23CF-44E3-9099-C40C66FF867C}">
                  <a14:compatExt spid="_x0000_s2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Treatment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89</xdr:row>
          <xdr:rowOff>209550</xdr:rowOff>
        </xdr:from>
        <xdr:to>
          <xdr:col>3</xdr:col>
          <xdr:colOff>1524000</xdr:colOff>
          <xdr:row>90</xdr:row>
          <xdr:rowOff>190500</xdr:rowOff>
        </xdr:to>
        <xdr:sp macro="" textlink="">
          <xdr:nvSpPr>
            <xdr:cNvPr id="2904" name="Check Box 856" hidden="1">
              <a:extLst>
                <a:ext uri="{63B3BB69-23CF-44E3-9099-C40C66FF867C}">
                  <a14:compatExt spid="_x0000_s2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Second containment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89</xdr:row>
          <xdr:rowOff>238125</xdr:rowOff>
        </xdr:from>
        <xdr:to>
          <xdr:col>4</xdr:col>
          <xdr:colOff>247650</xdr:colOff>
          <xdr:row>90</xdr:row>
          <xdr:rowOff>180975</xdr:rowOff>
        </xdr:to>
        <xdr:sp macro="" textlink="">
          <xdr:nvSpPr>
            <xdr:cNvPr id="2905" name="Check Box 857" hidden="1">
              <a:extLst>
                <a:ext uri="{63B3BB69-23CF-44E3-9099-C40C66FF867C}">
                  <a14:compatExt spid="_x0000_s2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88</xdr:row>
          <xdr:rowOff>228600</xdr:rowOff>
        </xdr:from>
        <xdr:to>
          <xdr:col>4</xdr:col>
          <xdr:colOff>1466850</xdr:colOff>
          <xdr:row>89</xdr:row>
          <xdr:rowOff>238125</xdr:rowOff>
        </xdr:to>
        <xdr:sp macro="" textlink="">
          <xdr:nvSpPr>
            <xdr:cNvPr id="2906" name="Check Box 858" hidden="1">
              <a:extLst>
                <a:ext uri="{63B3BB69-23CF-44E3-9099-C40C66FF867C}">
                  <a14:compatExt spid="_x0000_s2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Warning 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1647825</xdr:colOff>
          <xdr:row>89</xdr:row>
          <xdr:rowOff>238125</xdr:rowOff>
        </xdr:from>
        <xdr:to>
          <xdr:col>16383</xdr:col>
          <xdr:colOff>28575</xdr:colOff>
          <xdr:row>90</xdr:row>
          <xdr:rowOff>180975</xdr:rowOff>
        </xdr:to>
        <xdr:sp macro="" textlink="">
          <xdr:nvSpPr>
            <xdr:cNvPr id="2907" name="Check Box 859" hidden="1">
              <a:extLst>
                <a:ext uri="{63B3BB69-23CF-44E3-9099-C40C66FF867C}">
                  <a14:compatExt spid="_x0000_s2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3R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89</xdr:row>
          <xdr:rowOff>219075</xdr:rowOff>
        </xdr:from>
        <xdr:to>
          <xdr:col>4</xdr:col>
          <xdr:colOff>1333500</xdr:colOff>
          <xdr:row>90</xdr:row>
          <xdr:rowOff>200025</xdr:rowOff>
        </xdr:to>
        <xdr:sp macro="" textlink="">
          <xdr:nvSpPr>
            <xdr:cNvPr id="2908" name="Check Box 860" hidden="1">
              <a:extLst>
                <a:ext uri="{63B3BB69-23CF-44E3-9099-C40C66FF867C}">
                  <a14:compatExt spid="_x0000_s2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Cleaning kit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90</xdr:row>
          <xdr:rowOff>190500</xdr:rowOff>
        </xdr:from>
        <xdr:to>
          <xdr:col>3</xdr:col>
          <xdr:colOff>1533525</xdr:colOff>
          <xdr:row>91</xdr:row>
          <xdr:rowOff>171450</xdr:rowOff>
        </xdr:to>
        <xdr:sp macro="" textlink="">
          <xdr:nvSpPr>
            <xdr:cNvPr id="2909" name="Check Box 861" hidden="1">
              <a:extLst>
                <a:ext uri="{63B3BB69-23CF-44E3-9099-C40C66FF867C}">
                  <a14:compatExt spid="_x0000_s2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Monitoring &amp; Measurement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90</xdr:row>
          <xdr:rowOff>209550</xdr:rowOff>
        </xdr:from>
        <xdr:to>
          <xdr:col>4</xdr:col>
          <xdr:colOff>247650</xdr:colOff>
          <xdr:row>91</xdr:row>
          <xdr:rowOff>152400</xdr:rowOff>
        </xdr:to>
        <xdr:sp macro="" textlink="">
          <xdr:nvSpPr>
            <xdr:cNvPr id="2910" name="Check Box 862" hidden="1">
              <a:extLst>
                <a:ext uri="{63B3BB69-23CF-44E3-9099-C40C66FF867C}">
                  <a14:compatExt spid="_x0000_s2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90</xdr:row>
          <xdr:rowOff>190500</xdr:rowOff>
        </xdr:from>
        <xdr:to>
          <xdr:col>4</xdr:col>
          <xdr:colOff>1666875</xdr:colOff>
          <xdr:row>91</xdr:row>
          <xdr:rowOff>133350</xdr:rowOff>
        </xdr:to>
        <xdr:sp macro="" textlink="">
          <xdr:nvSpPr>
            <xdr:cNvPr id="2911" name="Check Box 863" hidden="1">
              <a:extLst>
                <a:ext uri="{63B3BB69-23CF-44E3-9099-C40C66FF867C}">
                  <a14:compatExt spid="_x0000_s2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Greening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1657350</xdr:colOff>
          <xdr:row>90</xdr:row>
          <xdr:rowOff>200025</xdr:rowOff>
        </xdr:from>
        <xdr:to>
          <xdr:col>16383</xdr:col>
          <xdr:colOff>19050</xdr:colOff>
          <xdr:row>91</xdr:row>
          <xdr:rowOff>142875</xdr:rowOff>
        </xdr:to>
        <xdr:sp macro="" textlink="">
          <xdr:nvSpPr>
            <xdr:cNvPr id="2912" name="Check Box 864" hidden="1">
              <a:extLst>
                <a:ext uri="{63B3BB69-23CF-44E3-9099-C40C66FF867C}">
                  <a14:compatExt spid="_x0000_s2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109</xdr:row>
          <xdr:rowOff>209550</xdr:rowOff>
        </xdr:from>
        <xdr:to>
          <xdr:col>3</xdr:col>
          <xdr:colOff>1590675</xdr:colOff>
          <xdr:row>110</xdr:row>
          <xdr:rowOff>228600</xdr:rowOff>
        </xdr:to>
        <xdr:sp macro="" textlink="">
          <xdr:nvSpPr>
            <xdr:cNvPr id="2913" name="Check Box 865" hidden="1">
              <a:extLst>
                <a:ext uri="{63B3BB69-23CF-44E3-9099-C40C66FF867C}">
                  <a14:compatExt spid="_x0000_s2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Legal compliance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1638300</xdr:colOff>
          <xdr:row>110</xdr:row>
          <xdr:rowOff>19050</xdr:rowOff>
        </xdr:from>
        <xdr:to>
          <xdr:col>5</xdr:col>
          <xdr:colOff>0</xdr:colOff>
          <xdr:row>110</xdr:row>
          <xdr:rowOff>209550</xdr:rowOff>
        </xdr:to>
        <xdr:sp macro="" textlink="">
          <xdr:nvSpPr>
            <xdr:cNvPr id="2914" name="Check Box 866" hidden="1">
              <a:extLst>
                <a:ext uri="{63B3BB69-23CF-44E3-9099-C40C66FF867C}">
                  <a14:compatExt spid="_x0000_s2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Labelling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1609725</xdr:colOff>
          <xdr:row>109</xdr:row>
          <xdr:rowOff>238125</xdr:rowOff>
        </xdr:from>
        <xdr:to>
          <xdr:col>4</xdr:col>
          <xdr:colOff>457200</xdr:colOff>
          <xdr:row>110</xdr:row>
          <xdr:rowOff>228600</xdr:rowOff>
        </xdr:to>
        <xdr:sp macro="" textlink="">
          <xdr:nvSpPr>
            <xdr:cNvPr id="2915" name="Check Box 867" hidden="1">
              <a:extLst>
                <a:ext uri="{63B3BB69-23CF-44E3-9099-C40C66FF867C}">
                  <a14:compatExt spid="_x0000_s2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Treatment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110</xdr:row>
          <xdr:rowOff>209550</xdr:rowOff>
        </xdr:from>
        <xdr:to>
          <xdr:col>3</xdr:col>
          <xdr:colOff>1524000</xdr:colOff>
          <xdr:row>111</xdr:row>
          <xdr:rowOff>190500</xdr:rowOff>
        </xdr:to>
        <xdr:sp macro="" textlink="">
          <xdr:nvSpPr>
            <xdr:cNvPr id="2916" name="Check Box 868" hidden="1">
              <a:extLst>
                <a:ext uri="{63B3BB69-23CF-44E3-9099-C40C66FF867C}">
                  <a14:compatExt spid="_x0000_s2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Second containment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110</xdr:row>
          <xdr:rowOff>238125</xdr:rowOff>
        </xdr:from>
        <xdr:to>
          <xdr:col>4</xdr:col>
          <xdr:colOff>247650</xdr:colOff>
          <xdr:row>111</xdr:row>
          <xdr:rowOff>180975</xdr:rowOff>
        </xdr:to>
        <xdr:sp macro="" textlink="">
          <xdr:nvSpPr>
            <xdr:cNvPr id="2917" name="Check Box 869" hidden="1">
              <a:extLst>
                <a:ext uri="{63B3BB69-23CF-44E3-9099-C40C66FF867C}">
                  <a14:compatExt spid="_x0000_s2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109</xdr:row>
          <xdr:rowOff>228600</xdr:rowOff>
        </xdr:from>
        <xdr:to>
          <xdr:col>4</xdr:col>
          <xdr:colOff>1466850</xdr:colOff>
          <xdr:row>110</xdr:row>
          <xdr:rowOff>238125</xdr:rowOff>
        </xdr:to>
        <xdr:sp macro="" textlink="">
          <xdr:nvSpPr>
            <xdr:cNvPr id="2918" name="Check Box 870" hidden="1">
              <a:extLst>
                <a:ext uri="{63B3BB69-23CF-44E3-9099-C40C66FF867C}">
                  <a14:compatExt spid="_x0000_s2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Warning 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1647825</xdr:colOff>
          <xdr:row>110</xdr:row>
          <xdr:rowOff>238125</xdr:rowOff>
        </xdr:from>
        <xdr:to>
          <xdr:col>16383</xdr:col>
          <xdr:colOff>28575</xdr:colOff>
          <xdr:row>111</xdr:row>
          <xdr:rowOff>180975</xdr:rowOff>
        </xdr:to>
        <xdr:sp macro="" textlink="">
          <xdr:nvSpPr>
            <xdr:cNvPr id="2919" name="Check Box 871" hidden="1">
              <a:extLst>
                <a:ext uri="{63B3BB69-23CF-44E3-9099-C40C66FF867C}">
                  <a14:compatExt spid="_x0000_s2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3R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110</xdr:row>
          <xdr:rowOff>219075</xdr:rowOff>
        </xdr:from>
        <xdr:to>
          <xdr:col>4</xdr:col>
          <xdr:colOff>1333500</xdr:colOff>
          <xdr:row>111</xdr:row>
          <xdr:rowOff>200025</xdr:rowOff>
        </xdr:to>
        <xdr:sp macro="" textlink="">
          <xdr:nvSpPr>
            <xdr:cNvPr id="2920" name="Check Box 872" hidden="1">
              <a:extLst>
                <a:ext uri="{63B3BB69-23CF-44E3-9099-C40C66FF867C}">
                  <a14:compatExt spid="_x0000_s2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Cleaning kit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111</xdr:row>
          <xdr:rowOff>190500</xdr:rowOff>
        </xdr:from>
        <xdr:to>
          <xdr:col>3</xdr:col>
          <xdr:colOff>1533525</xdr:colOff>
          <xdr:row>112</xdr:row>
          <xdr:rowOff>171450</xdr:rowOff>
        </xdr:to>
        <xdr:sp macro="" textlink="">
          <xdr:nvSpPr>
            <xdr:cNvPr id="2921" name="Check Box 873" hidden="1">
              <a:extLst>
                <a:ext uri="{63B3BB69-23CF-44E3-9099-C40C66FF867C}">
                  <a14:compatExt spid="_x0000_s2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Monitoring &amp; Measurement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111</xdr:row>
          <xdr:rowOff>209550</xdr:rowOff>
        </xdr:from>
        <xdr:to>
          <xdr:col>4</xdr:col>
          <xdr:colOff>247650</xdr:colOff>
          <xdr:row>112</xdr:row>
          <xdr:rowOff>152400</xdr:rowOff>
        </xdr:to>
        <xdr:sp macro="" textlink="">
          <xdr:nvSpPr>
            <xdr:cNvPr id="2922" name="Check Box 874" hidden="1">
              <a:extLst>
                <a:ext uri="{63B3BB69-23CF-44E3-9099-C40C66FF867C}">
                  <a14:compatExt spid="_x0000_s2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111</xdr:row>
          <xdr:rowOff>190500</xdr:rowOff>
        </xdr:from>
        <xdr:to>
          <xdr:col>4</xdr:col>
          <xdr:colOff>1666875</xdr:colOff>
          <xdr:row>112</xdr:row>
          <xdr:rowOff>133350</xdr:rowOff>
        </xdr:to>
        <xdr:sp macro="" textlink="">
          <xdr:nvSpPr>
            <xdr:cNvPr id="2923" name="Check Box 875" hidden="1">
              <a:extLst>
                <a:ext uri="{63B3BB69-23CF-44E3-9099-C40C66FF867C}">
                  <a14:compatExt spid="_x0000_s2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Greening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1657350</xdr:colOff>
          <xdr:row>111</xdr:row>
          <xdr:rowOff>200025</xdr:rowOff>
        </xdr:from>
        <xdr:to>
          <xdr:col>16383</xdr:col>
          <xdr:colOff>19050</xdr:colOff>
          <xdr:row>112</xdr:row>
          <xdr:rowOff>142875</xdr:rowOff>
        </xdr:to>
        <xdr:sp macro="" textlink="">
          <xdr:nvSpPr>
            <xdr:cNvPr id="2924" name="Check Box 876" hidden="1">
              <a:extLst>
                <a:ext uri="{63B3BB69-23CF-44E3-9099-C40C66FF867C}">
                  <a14:compatExt spid="_x0000_s2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130</xdr:row>
          <xdr:rowOff>209550</xdr:rowOff>
        </xdr:from>
        <xdr:to>
          <xdr:col>3</xdr:col>
          <xdr:colOff>1590675</xdr:colOff>
          <xdr:row>131</xdr:row>
          <xdr:rowOff>228600</xdr:rowOff>
        </xdr:to>
        <xdr:sp macro="" textlink="">
          <xdr:nvSpPr>
            <xdr:cNvPr id="2925" name="Check Box 877" hidden="1">
              <a:extLst>
                <a:ext uri="{63B3BB69-23CF-44E3-9099-C40C66FF867C}">
                  <a14:compatExt spid="_x0000_s2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Legal compliance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1638300</xdr:colOff>
          <xdr:row>131</xdr:row>
          <xdr:rowOff>19050</xdr:rowOff>
        </xdr:from>
        <xdr:to>
          <xdr:col>5</xdr:col>
          <xdr:colOff>0</xdr:colOff>
          <xdr:row>131</xdr:row>
          <xdr:rowOff>209550</xdr:rowOff>
        </xdr:to>
        <xdr:sp macro="" textlink="">
          <xdr:nvSpPr>
            <xdr:cNvPr id="2926" name="Check Box 878" hidden="1">
              <a:extLst>
                <a:ext uri="{63B3BB69-23CF-44E3-9099-C40C66FF867C}">
                  <a14:compatExt spid="_x0000_s2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Labelling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1609725</xdr:colOff>
          <xdr:row>130</xdr:row>
          <xdr:rowOff>238125</xdr:rowOff>
        </xdr:from>
        <xdr:to>
          <xdr:col>4</xdr:col>
          <xdr:colOff>457200</xdr:colOff>
          <xdr:row>131</xdr:row>
          <xdr:rowOff>228600</xdr:rowOff>
        </xdr:to>
        <xdr:sp macro="" textlink="">
          <xdr:nvSpPr>
            <xdr:cNvPr id="2927" name="Check Box 879" hidden="1">
              <a:extLst>
                <a:ext uri="{63B3BB69-23CF-44E3-9099-C40C66FF867C}">
                  <a14:compatExt spid="_x0000_s2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Treatment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131</xdr:row>
          <xdr:rowOff>209550</xdr:rowOff>
        </xdr:from>
        <xdr:to>
          <xdr:col>3</xdr:col>
          <xdr:colOff>1524000</xdr:colOff>
          <xdr:row>132</xdr:row>
          <xdr:rowOff>190500</xdr:rowOff>
        </xdr:to>
        <xdr:sp macro="" textlink="">
          <xdr:nvSpPr>
            <xdr:cNvPr id="2928" name="Check Box 880" hidden="1">
              <a:extLst>
                <a:ext uri="{63B3BB69-23CF-44E3-9099-C40C66FF867C}">
                  <a14:compatExt spid="_x0000_s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Second containment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131</xdr:row>
          <xdr:rowOff>238125</xdr:rowOff>
        </xdr:from>
        <xdr:to>
          <xdr:col>4</xdr:col>
          <xdr:colOff>247650</xdr:colOff>
          <xdr:row>132</xdr:row>
          <xdr:rowOff>180975</xdr:rowOff>
        </xdr:to>
        <xdr:sp macro="" textlink="">
          <xdr:nvSpPr>
            <xdr:cNvPr id="2929" name="Check Box 881" hidden="1">
              <a:extLst>
                <a:ext uri="{63B3BB69-23CF-44E3-9099-C40C66FF867C}">
                  <a14:compatExt spid="_x0000_s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130</xdr:row>
          <xdr:rowOff>228600</xdr:rowOff>
        </xdr:from>
        <xdr:to>
          <xdr:col>4</xdr:col>
          <xdr:colOff>1466850</xdr:colOff>
          <xdr:row>131</xdr:row>
          <xdr:rowOff>238125</xdr:rowOff>
        </xdr:to>
        <xdr:sp macro="" textlink="">
          <xdr:nvSpPr>
            <xdr:cNvPr id="2930" name="Check Box 882" hidden="1">
              <a:extLst>
                <a:ext uri="{63B3BB69-23CF-44E3-9099-C40C66FF867C}">
                  <a14:compatExt spid="_x0000_s2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Warning 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1647825</xdr:colOff>
          <xdr:row>131</xdr:row>
          <xdr:rowOff>238125</xdr:rowOff>
        </xdr:from>
        <xdr:to>
          <xdr:col>16383</xdr:col>
          <xdr:colOff>28575</xdr:colOff>
          <xdr:row>132</xdr:row>
          <xdr:rowOff>180975</xdr:rowOff>
        </xdr:to>
        <xdr:sp macro="" textlink="">
          <xdr:nvSpPr>
            <xdr:cNvPr id="2931" name="Check Box 883" hidden="1">
              <a:extLst>
                <a:ext uri="{63B3BB69-23CF-44E3-9099-C40C66FF867C}">
                  <a14:compatExt spid="_x0000_s2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3R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131</xdr:row>
          <xdr:rowOff>219075</xdr:rowOff>
        </xdr:from>
        <xdr:to>
          <xdr:col>4</xdr:col>
          <xdr:colOff>1333500</xdr:colOff>
          <xdr:row>132</xdr:row>
          <xdr:rowOff>200025</xdr:rowOff>
        </xdr:to>
        <xdr:sp macro="" textlink="">
          <xdr:nvSpPr>
            <xdr:cNvPr id="2932" name="Check Box 884" hidden="1">
              <a:extLst>
                <a:ext uri="{63B3BB69-23CF-44E3-9099-C40C66FF867C}">
                  <a14:compatExt spid="_x0000_s2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Cleaning kit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132</xdr:row>
          <xdr:rowOff>190500</xdr:rowOff>
        </xdr:from>
        <xdr:to>
          <xdr:col>3</xdr:col>
          <xdr:colOff>1533525</xdr:colOff>
          <xdr:row>133</xdr:row>
          <xdr:rowOff>171450</xdr:rowOff>
        </xdr:to>
        <xdr:sp macro="" textlink="">
          <xdr:nvSpPr>
            <xdr:cNvPr id="2933" name="Check Box 885" hidden="1">
              <a:extLst>
                <a:ext uri="{63B3BB69-23CF-44E3-9099-C40C66FF867C}">
                  <a14:compatExt spid="_x0000_s2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Monitoring &amp; Measurement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132</xdr:row>
          <xdr:rowOff>209550</xdr:rowOff>
        </xdr:from>
        <xdr:to>
          <xdr:col>4</xdr:col>
          <xdr:colOff>247650</xdr:colOff>
          <xdr:row>133</xdr:row>
          <xdr:rowOff>152400</xdr:rowOff>
        </xdr:to>
        <xdr:sp macro="" textlink="">
          <xdr:nvSpPr>
            <xdr:cNvPr id="2934" name="Check Box 886" hidden="1">
              <a:extLst>
                <a:ext uri="{63B3BB69-23CF-44E3-9099-C40C66FF867C}">
                  <a14:compatExt spid="_x0000_s2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132</xdr:row>
          <xdr:rowOff>190500</xdr:rowOff>
        </xdr:from>
        <xdr:to>
          <xdr:col>4</xdr:col>
          <xdr:colOff>1666875</xdr:colOff>
          <xdr:row>133</xdr:row>
          <xdr:rowOff>133350</xdr:rowOff>
        </xdr:to>
        <xdr:sp macro="" textlink="">
          <xdr:nvSpPr>
            <xdr:cNvPr id="2935" name="Check Box 887" hidden="1">
              <a:extLst>
                <a:ext uri="{63B3BB69-23CF-44E3-9099-C40C66FF867C}">
                  <a14:compatExt spid="_x0000_s2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Greening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1657350</xdr:colOff>
          <xdr:row>132</xdr:row>
          <xdr:rowOff>200025</xdr:rowOff>
        </xdr:from>
        <xdr:to>
          <xdr:col>16383</xdr:col>
          <xdr:colOff>19050</xdr:colOff>
          <xdr:row>133</xdr:row>
          <xdr:rowOff>142875</xdr:rowOff>
        </xdr:to>
        <xdr:sp macro="" textlink="">
          <xdr:nvSpPr>
            <xdr:cNvPr id="2936" name="Check Box 888" hidden="1">
              <a:extLst>
                <a:ext uri="{63B3BB69-23CF-44E3-9099-C40C66FF867C}">
                  <a14:compatExt spid="_x0000_s2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1657350</xdr:colOff>
          <xdr:row>172</xdr:row>
          <xdr:rowOff>219075</xdr:rowOff>
        </xdr:from>
        <xdr:to>
          <xdr:col>3</xdr:col>
          <xdr:colOff>1562100</xdr:colOff>
          <xdr:row>173</xdr:row>
          <xdr:rowOff>238125</xdr:rowOff>
        </xdr:to>
        <xdr:sp macro="" textlink="">
          <xdr:nvSpPr>
            <xdr:cNvPr id="2937" name="Check Box 889" hidden="1">
              <a:extLst>
                <a:ext uri="{63B3BB69-23CF-44E3-9099-C40C66FF867C}">
                  <a14:compatExt spid="_x0000_s2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Legal compliance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1609725</xdr:colOff>
          <xdr:row>173</xdr:row>
          <xdr:rowOff>28575</xdr:rowOff>
        </xdr:from>
        <xdr:to>
          <xdr:col>4</xdr:col>
          <xdr:colOff>2286000</xdr:colOff>
          <xdr:row>173</xdr:row>
          <xdr:rowOff>219075</xdr:rowOff>
        </xdr:to>
        <xdr:sp macro="" textlink="">
          <xdr:nvSpPr>
            <xdr:cNvPr id="2938" name="Check Box 890" hidden="1">
              <a:extLst>
                <a:ext uri="{63B3BB69-23CF-44E3-9099-C40C66FF867C}">
                  <a14:compatExt spid="_x0000_s2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Labelling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1581150</xdr:colOff>
          <xdr:row>172</xdr:row>
          <xdr:rowOff>247650</xdr:rowOff>
        </xdr:from>
        <xdr:to>
          <xdr:col>4</xdr:col>
          <xdr:colOff>428625</xdr:colOff>
          <xdr:row>173</xdr:row>
          <xdr:rowOff>238125</xdr:rowOff>
        </xdr:to>
        <xdr:sp macro="" textlink="">
          <xdr:nvSpPr>
            <xdr:cNvPr id="2939" name="Check Box 891" hidden="1">
              <a:extLst>
                <a:ext uri="{63B3BB69-23CF-44E3-9099-C40C66FF867C}">
                  <a14:compatExt spid="_x0000_s2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Treatment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1657350</xdr:colOff>
          <xdr:row>173</xdr:row>
          <xdr:rowOff>219075</xdr:rowOff>
        </xdr:from>
        <xdr:to>
          <xdr:col>3</xdr:col>
          <xdr:colOff>1495425</xdr:colOff>
          <xdr:row>174</xdr:row>
          <xdr:rowOff>200025</xdr:rowOff>
        </xdr:to>
        <xdr:sp macro="" textlink="">
          <xdr:nvSpPr>
            <xdr:cNvPr id="2940" name="Check Box 892" hidden="1">
              <a:extLst>
                <a:ext uri="{63B3BB69-23CF-44E3-9099-C40C66FF867C}">
                  <a14:compatExt spid="_x0000_s2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Second containment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1590675</xdr:colOff>
          <xdr:row>173</xdr:row>
          <xdr:rowOff>247650</xdr:rowOff>
        </xdr:from>
        <xdr:to>
          <xdr:col>4</xdr:col>
          <xdr:colOff>219075</xdr:colOff>
          <xdr:row>174</xdr:row>
          <xdr:rowOff>190500</xdr:rowOff>
        </xdr:to>
        <xdr:sp macro="" textlink="">
          <xdr:nvSpPr>
            <xdr:cNvPr id="2941" name="Check Box 893" hidden="1">
              <a:extLst>
                <a:ext uri="{63B3BB69-23CF-44E3-9099-C40C66FF867C}">
                  <a14:compatExt spid="_x0000_s2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172</xdr:row>
          <xdr:rowOff>238125</xdr:rowOff>
        </xdr:from>
        <xdr:to>
          <xdr:col>4</xdr:col>
          <xdr:colOff>1438275</xdr:colOff>
          <xdr:row>173</xdr:row>
          <xdr:rowOff>247650</xdr:rowOff>
        </xdr:to>
        <xdr:sp macro="" textlink="">
          <xdr:nvSpPr>
            <xdr:cNvPr id="2942" name="Check Box 894" hidden="1">
              <a:extLst>
                <a:ext uri="{63B3BB69-23CF-44E3-9099-C40C66FF867C}">
                  <a14:compatExt spid="_x0000_s2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Warning 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173</xdr:row>
          <xdr:rowOff>247650</xdr:rowOff>
        </xdr:from>
        <xdr:to>
          <xdr:col>5</xdr:col>
          <xdr:colOff>0</xdr:colOff>
          <xdr:row>174</xdr:row>
          <xdr:rowOff>190500</xdr:rowOff>
        </xdr:to>
        <xdr:sp macro="" textlink="">
          <xdr:nvSpPr>
            <xdr:cNvPr id="2943" name="Check Box 895" hidden="1">
              <a:extLst>
                <a:ext uri="{63B3BB69-23CF-44E3-9099-C40C66FF867C}">
                  <a14:compatExt spid="_x0000_s2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3R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173</xdr:row>
          <xdr:rowOff>228600</xdr:rowOff>
        </xdr:from>
        <xdr:to>
          <xdr:col>4</xdr:col>
          <xdr:colOff>1304925</xdr:colOff>
          <xdr:row>174</xdr:row>
          <xdr:rowOff>209550</xdr:rowOff>
        </xdr:to>
        <xdr:sp macro="" textlink="">
          <xdr:nvSpPr>
            <xdr:cNvPr id="2944" name="Check Box 896" hidden="1">
              <a:extLst>
                <a:ext uri="{63B3BB69-23CF-44E3-9099-C40C66FF867C}">
                  <a14:compatExt spid="_x0000_s2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Cleaning kit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1657350</xdr:colOff>
          <xdr:row>174</xdr:row>
          <xdr:rowOff>200025</xdr:rowOff>
        </xdr:from>
        <xdr:to>
          <xdr:col>3</xdr:col>
          <xdr:colOff>1504950</xdr:colOff>
          <xdr:row>175</xdr:row>
          <xdr:rowOff>180975</xdr:rowOff>
        </xdr:to>
        <xdr:sp macro="" textlink="">
          <xdr:nvSpPr>
            <xdr:cNvPr id="2945" name="Check Box 897" hidden="1">
              <a:extLst>
                <a:ext uri="{63B3BB69-23CF-44E3-9099-C40C66FF867C}">
                  <a14:compatExt spid="_x0000_s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Monitoring &amp; Measurement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1590675</xdr:colOff>
          <xdr:row>174</xdr:row>
          <xdr:rowOff>219075</xdr:rowOff>
        </xdr:from>
        <xdr:to>
          <xdr:col>4</xdr:col>
          <xdr:colOff>219075</xdr:colOff>
          <xdr:row>175</xdr:row>
          <xdr:rowOff>161925</xdr:rowOff>
        </xdr:to>
        <xdr:sp macro="" textlink="">
          <xdr:nvSpPr>
            <xdr:cNvPr id="2946" name="Check Box 898" hidden="1">
              <a:extLst>
                <a:ext uri="{63B3BB69-23CF-44E3-9099-C40C66FF867C}">
                  <a14:compatExt spid="_x0000_s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174</xdr:row>
          <xdr:rowOff>200025</xdr:rowOff>
        </xdr:from>
        <xdr:to>
          <xdr:col>4</xdr:col>
          <xdr:colOff>1638300</xdr:colOff>
          <xdr:row>175</xdr:row>
          <xdr:rowOff>142875</xdr:rowOff>
        </xdr:to>
        <xdr:sp macro="" textlink="">
          <xdr:nvSpPr>
            <xdr:cNvPr id="2947" name="Check Box 899" hidden="1">
              <a:extLst>
                <a:ext uri="{63B3BB69-23CF-44E3-9099-C40C66FF867C}">
                  <a14:compatExt spid="_x0000_s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Greening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1628775</xdr:colOff>
          <xdr:row>174</xdr:row>
          <xdr:rowOff>209550</xdr:rowOff>
        </xdr:from>
        <xdr:to>
          <xdr:col>4</xdr:col>
          <xdr:colOff>2305050</xdr:colOff>
          <xdr:row>175</xdr:row>
          <xdr:rowOff>152400</xdr:rowOff>
        </xdr:to>
        <xdr:sp macro="" textlink="">
          <xdr:nvSpPr>
            <xdr:cNvPr id="2948" name="Check Box 900" hidden="1">
              <a:extLst>
                <a:ext uri="{63B3BB69-23CF-44E3-9099-C40C66FF867C}">
                  <a14:compatExt spid="_x0000_s2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1666875</xdr:colOff>
          <xdr:row>151</xdr:row>
          <xdr:rowOff>180975</xdr:rowOff>
        </xdr:from>
        <xdr:to>
          <xdr:col>3</xdr:col>
          <xdr:colOff>1571625</xdr:colOff>
          <xdr:row>152</xdr:row>
          <xdr:rowOff>200025</xdr:rowOff>
        </xdr:to>
        <xdr:sp macro="" textlink="">
          <xdr:nvSpPr>
            <xdr:cNvPr id="2949" name="Check Box 901" hidden="1">
              <a:extLst>
                <a:ext uri="{63B3BB69-23CF-44E3-9099-C40C66FF867C}">
                  <a14:compatExt spid="_x0000_s2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Legal compliance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151</xdr:row>
          <xdr:rowOff>247650</xdr:rowOff>
        </xdr:from>
        <xdr:to>
          <xdr:col>4</xdr:col>
          <xdr:colOff>2295525</xdr:colOff>
          <xdr:row>152</xdr:row>
          <xdr:rowOff>180975</xdr:rowOff>
        </xdr:to>
        <xdr:sp macro="" textlink="">
          <xdr:nvSpPr>
            <xdr:cNvPr id="2950" name="Check Box 902" hidden="1">
              <a:extLst>
                <a:ext uri="{63B3BB69-23CF-44E3-9099-C40C66FF867C}">
                  <a14:compatExt spid="_x0000_s2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Labelling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1590675</xdr:colOff>
          <xdr:row>151</xdr:row>
          <xdr:rowOff>209550</xdr:rowOff>
        </xdr:from>
        <xdr:to>
          <xdr:col>4</xdr:col>
          <xdr:colOff>438150</xdr:colOff>
          <xdr:row>152</xdr:row>
          <xdr:rowOff>200025</xdr:rowOff>
        </xdr:to>
        <xdr:sp macro="" textlink="">
          <xdr:nvSpPr>
            <xdr:cNvPr id="2951" name="Check Box 903" hidden="1">
              <a:extLst>
                <a:ext uri="{63B3BB69-23CF-44E3-9099-C40C66FF867C}">
                  <a14:compatExt spid="_x0000_s2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Treatment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1666875</xdr:colOff>
          <xdr:row>152</xdr:row>
          <xdr:rowOff>180975</xdr:rowOff>
        </xdr:from>
        <xdr:to>
          <xdr:col>3</xdr:col>
          <xdr:colOff>1504950</xdr:colOff>
          <xdr:row>153</xdr:row>
          <xdr:rowOff>161925</xdr:rowOff>
        </xdr:to>
        <xdr:sp macro="" textlink="">
          <xdr:nvSpPr>
            <xdr:cNvPr id="2952" name="Check Box 904" hidden="1">
              <a:extLst>
                <a:ext uri="{63B3BB69-23CF-44E3-9099-C40C66FF867C}">
                  <a14:compatExt spid="_x0000_s2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Second containment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152</xdr:row>
          <xdr:rowOff>209550</xdr:rowOff>
        </xdr:from>
        <xdr:to>
          <xdr:col>4</xdr:col>
          <xdr:colOff>228600</xdr:colOff>
          <xdr:row>153</xdr:row>
          <xdr:rowOff>152400</xdr:rowOff>
        </xdr:to>
        <xdr:sp macro="" textlink="">
          <xdr:nvSpPr>
            <xdr:cNvPr id="2953" name="Check Box 905" hidden="1">
              <a:extLst>
                <a:ext uri="{63B3BB69-23CF-44E3-9099-C40C66FF867C}">
                  <a14:compatExt spid="_x0000_s2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151</xdr:row>
          <xdr:rowOff>200025</xdr:rowOff>
        </xdr:from>
        <xdr:to>
          <xdr:col>4</xdr:col>
          <xdr:colOff>1447800</xdr:colOff>
          <xdr:row>152</xdr:row>
          <xdr:rowOff>209550</xdr:rowOff>
        </xdr:to>
        <xdr:sp macro="" textlink="">
          <xdr:nvSpPr>
            <xdr:cNvPr id="2954" name="Check Box 906" hidden="1">
              <a:extLst>
                <a:ext uri="{63B3BB69-23CF-44E3-9099-C40C66FF867C}">
                  <a14:compatExt spid="_x0000_s2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Warning 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1628775</xdr:colOff>
          <xdr:row>152</xdr:row>
          <xdr:rowOff>209550</xdr:rowOff>
        </xdr:from>
        <xdr:to>
          <xdr:col>16383</xdr:col>
          <xdr:colOff>9525</xdr:colOff>
          <xdr:row>153</xdr:row>
          <xdr:rowOff>152400</xdr:rowOff>
        </xdr:to>
        <xdr:sp macro="" textlink="">
          <xdr:nvSpPr>
            <xdr:cNvPr id="2955" name="Check Box 907" hidden="1">
              <a:extLst>
                <a:ext uri="{63B3BB69-23CF-44E3-9099-C40C66FF867C}">
                  <a14:compatExt spid="_x0000_s2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3R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152</xdr:row>
          <xdr:rowOff>190500</xdr:rowOff>
        </xdr:from>
        <xdr:to>
          <xdr:col>4</xdr:col>
          <xdr:colOff>1314450</xdr:colOff>
          <xdr:row>153</xdr:row>
          <xdr:rowOff>171450</xdr:rowOff>
        </xdr:to>
        <xdr:sp macro="" textlink="">
          <xdr:nvSpPr>
            <xdr:cNvPr id="2956" name="Check Box 908" hidden="1">
              <a:extLst>
                <a:ext uri="{63B3BB69-23CF-44E3-9099-C40C66FF867C}">
                  <a14:compatExt spid="_x0000_s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Cleaning kit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1666875</xdr:colOff>
          <xdr:row>153</xdr:row>
          <xdr:rowOff>161925</xdr:rowOff>
        </xdr:from>
        <xdr:to>
          <xdr:col>3</xdr:col>
          <xdr:colOff>1514475</xdr:colOff>
          <xdr:row>154</xdr:row>
          <xdr:rowOff>142875</xdr:rowOff>
        </xdr:to>
        <xdr:sp macro="" textlink="">
          <xdr:nvSpPr>
            <xdr:cNvPr id="2957" name="Check Box 909" hidden="1">
              <a:extLst>
                <a:ext uri="{63B3BB69-23CF-44E3-9099-C40C66FF867C}">
                  <a14:compatExt spid="_x0000_s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Monitoring &amp; Measurement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153</xdr:row>
          <xdr:rowOff>180975</xdr:rowOff>
        </xdr:from>
        <xdr:to>
          <xdr:col>4</xdr:col>
          <xdr:colOff>228600</xdr:colOff>
          <xdr:row>154</xdr:row>
          <xdr:rowOff>123825</xdr:rowOff>
        </xdr:to>
        <xdr:sp macro="" textlink="">
          <xdr:nvSpPr>
            <xdr:cNvPr id="2958" name="Check Box 910" hidden="1">
              <a:extLst>
                <a:ext uri="{63B3BB69-23CF-44E3-9099-C40C66FF867C}">
                  <a14:compatExt spid="_x0000_s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153</xdr:row>
          <xdr:rowOff>161925</xdr:rowOff>
        </xdr:from>
        <xdr:to>
          <xdr:col>4</xdr:col>
          <xdr:colOff>1647825</xdr:colOff>
          <xdr:row>154</xdr:row>
          <xdr:rowOff>104775</xdr:rowOff>
        </xdr:to>
        <xdr:sp macro="" textlink="">
          <xdr:nvSpPr>
            <xdr:cNvPr id="2959" name="Check Box 911" hidden="1">
              <a:extLst>
                <a:ext uri="{63B3BB69-23CF-44E3-9099-C40C66FF867C}">
                  <a14:compatExt spid="_x0000_s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Greening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1638300</xdr:colOff>
          <xdr:row>153</xdr:row>
          <xdr:rowOff>171450</xdr:rowOff>
        </xdr:from>
        <xdr:to>
          <xdr:col>5</xdr:col>
          <xdr:colOff>0</xdr:colOff>
          <xdr:row>154</xdr:row>
          <xdr:rowOff>114300</xdr:rowOff>
        </xdr:to>
        <xdr:sp macro="" textlink="">
          <xdr:nvSpPr>
            <xdr:cNvPr id="2960" name="Check Box 912" hidden="1">
              <a:extLst>
                <a:ext uri="{63B3BB69-23CF-44E3-9099-C40C66FF867C}">
                  <a14:compatExt spid="_x0000_s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194</xdr:row>
          <xdr:rowOff>209550</xdr:rowOff>
        </xdr:from>
        <xdr:to>
          <xdr:col>3</xdr:col>
          <xdr:colOff>1590675</xdr:colOff>
          <xdr:row>195</xdr:row>
          <xdr:rowOff>228600</xdr:rowOff>
        </xdr:to>
        <xdr:sp macro="" textlink="">
          <xdr:nvSpPr>
            <xdr:cNvPr id="2961" name="Check Box 913" hidden="1">
              <a:extLst>
                <a:ext uri="{63B3BB69-23CF-44E3-9099-C40C66FF867C}">
                  <a14:compatExt spid="_x0000_s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Legal compliance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1638300</xdr:colOff>
          <xdr:row>195</xdr:row>
          <xdr:rowOff>19050</xdr:rowOff>
        </xdr:from>
        <xdr:to>
          <xdr:col>5</xdr:col>
          <xdr:colOff>0</xdr:colOff>
          <xdr:row>195</xdr:row>
          <xdr:rowOff>209550</xdr:rowOff>
        </xdr:to>
        <xdr:sp macro="" textlink="">
          <xdr:nvSpPr>
            <xdr:cNvPr id="2962" name="Check Box 914" hidden="1">
              <a:extLst>
                <a:ext uri="{63B3BB69-23CF-44E3-9099-C40C66FF867C}">
                  <a14:compatExt spid="_x0000_s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Labelling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1609725</xdr:colOff>
          <xdr:row>194</xdr:row>
          <xdr:rowOff>238125</xdr:rowOff>
        </xdr:from>
        <xdr:to>
          <xdr:col>4</xdr:col>
          <xdr:colOff>457200</xdr:colOff>
          <xdr:row>195</xdr:row>
          <xdr:rowOff>228600</xdr:rowOff>
        </xdr:to>
        <xdr:sp macro="" textlink="">
          <xdr:nvSpPr>
            <xdr:cNvPr id="2963" name="Check Box 915" hidden="1">
              <a:extLst>
                <a:ext uri="{63B3BB69-23CF-44E3-9099-C40C66FF867C}">
                  <a14:compatExt spid="_x0000_s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Treatment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195</xdr:row>
          <xdr:rowOff>209550</xdr:rowOff>
        </xdr:from>
        <xdr:to>
          <xdr:col>3</xdr:col>
          <xdr:colOff>1524000</xdr:colOff>
          <xdr:row>196</xdr:row>
          <xdr:rowOff>190500</xdr:rowOff>
        </xdr:to>
        <xdr:sp macro="" textlink="">
          <xdr:nvSpPr>
            <xdr:cNvPr id="2964" name="Check Box 916" hidden="1">
              <a:extLst>
                <a:ext uri="{63B3BB69-23CF-44E3-9099-C40C66FF867C}">
                  <a14:compatExt spid="_x0000_s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Second containment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195</xdr:row>
          <xdr:rowOff>238125</xdr:rowOff>
        </xdr:from>
        <xdr:to>
          <xdr:col>4</xdr:col>
          <xdr:colOff>247650</xdr:colOff>
          <xdr:row>196</xdr:row>
          <xdr:rowOff>180975</xdr:rowOff>
        </xdr:to>
        <xdr:sp macro="" textlink="">
          <xdr:nvSpPr>
            <xdr:cNvPr id="2965" name="Check Box 917" hidden="1">
              <a:extLst>
                <a:ext uri="{63B3BB69-23CF-44E3-9099-C40C66FF867C}">
                  <a14:compatExt spid="_x0000_s2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194</xdr:row>
          <xdr:rowOff>228600</xdr:rowOff>
        </xdr:from>
        <xdr:to>
          <xdr:col>4</xdr:col>
          <xdr:colOff>1466850</xdr:colOff>
          <xdr:row>195</xdr:row>
          <xdr:rowOff>238125</xdr:rowOff>
        </xdr:to>
        <xdr:sp macro="" textlink="">
          <xdr:nvSpPr>
            <xdr:cNvPr id="2966" name="Check Box 918" hidden="1">
              <a:extLst>
                <a:ext uri="{63B3BB69-23CF-44E3-9099-C40C66FF867C}">
                  <a14:compatExt spid="_x0000_s2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Warning 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1647825</xdr:colOff>
          <xdr:row>195</xdr:row>
          <xdr:rowOff>238125</xdr:rowOff>
        </xdr:from>
        <xdr:to>
          <xdr:col>16383</xdr:col>
          <xdr:colOff>28575</xdr:colOff>
          <xdr:row>196</xdr:row>
          <xdr:rowOff>180975</xdr:rowOff>
        </xdr:to>
        <xdr:sp macro="" textlink="">
          <xdr:nvSpPr>
            <xdr:cNvPr id="2967" name="Check Box 919" hidden="1">
              <a:extLst>
                <a:ext uri="{63B3BB69-23CF-44E3-9099-C40C66FF867C}">
                  <a14:compatExt spid="_x0000_s2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3R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195</xdr:row>
          <xdr:rowOff>219075</xdr:rowOff>
        </xdr:from>
        <xdr:to>
          <xdr:col>4</xdr:col>
          <xdr:colOff>1333500</xdr:colOff>
          <xdr:row>196</xdr:row>
          <xdr:rowOff>200025</xdr:rowOff>
        </xdr:to>
        <xdr:sp macro="" textlink="">
          <xdr:nvSpPr>
            <xdr:cNvPr id="2968" name="Check Box 920" hidden="1">
              <a:extLst>
                <a:ext uri="{63B3BB69-23CF-44E3-9099-C40C66FF867C}">
                  <a14:compatExt spid="_x0000_s2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Cleaning kit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196</xdr:row>
          <xdr:rowOff>190500</xdr:rowOff>
        </xdr:from>
        <xdr:to>
          <xdr:col>3</xdr:col>
          <xdr:colOff>1533525</xdr:colOff>
          <xdr:row>197</xdr:row>
          <xdr:rowOff>171450</xdr:rowOff>
        </xdr:to>
        <xdr:sp macro="" textlink="">
          <xdr:nvSpPr>
            <xdr:cNvPr id="2969" name="Check Box 921" hidden="1">
              <a:extLst>
                <a:ext uri="{63B3BB69-23CF-44E3-9099-C40C66FF867C}">
                  <a14:compatExt spid="_x0000_s2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Monitoring &amp; Measurement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196</xdr:row>
          <xdr:rowOff>209550</xdr:rowOff>
        </xdr:from>
        <xdr:to>
          <xdr:col>4</xdr:col>
          <xdr:colOff>247650</xdr:colOff>
          <xdr:row>197</xdr:row>
          <xdr:rowOff>152400</xdr:rowOff>
        </xdr:to>
        <xdr:sp macro="" textlink="">
          <xdr:nvSpPr>
            <xdr:cNvPr id="2970" name="Check Box 922" hidden="1">
              <a:extLst>
                <a:ext uri="{63B3BB69-23CF-44E3-9099-C40C66FF867C}">
                  <a14:compatExt spid="_x0000_s2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196</xdr:row>
          <xdr:rowOff>190500</xdr:rowOff>
        </xdr:from>
        <xdr:to>
          <xdr:col>4</xdr:col>
          <xdr:colOff>1666875</xdr:colOff>
          <xdr:row>197</xdr:row>
          <xdr:rowOff>133350</xdr:rowOff>
        </xdr:to>
        <xdr:sp macro="" textlink="">
          <xdr:nvSpPr>
            <xdr:cNvPr id="2971" name="Check Box 923" hidden="1">
              <a:extLst>
                <a:ext uri="{63B3BB69-23CF-44E3-9099-C40C66FF867C}">
                  <a14:compatExt spid="_x0000_s2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Greening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1657350</xdr:colOff>
          <xdr:row>196</xdr:row>
          <xdr:rowOff>200025</xdr:rowOff>
        </xdr:from>
        <xdr:to>
          <xdr:col>16383</xdr:col>
          <xdr:colOff>19050</xdr:colOff>
          <xdr:row>197</xdr:row>
          <xdr:rowOff>142875</xdr:rowOff>
        </xdr:to>
        <xdr:sp macro="" textlink="">
          <xdr:nvSpPr>
            <xdr:cNvPr id="2972" name="Check Box 924" hidden="1">
              <a:extLst>
                <a:ext uri="{63B3BB69-23CF-44E3-9099-C40C66FF867C}">
                  <a14:compatExt spid="_x0000_s2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215</xdr:row>
          <xdr:rowOff>209550</xdr:rowOff>
        </xdr:from>
        <xdr:to>
          <xdr:col>3</xdr:col>
          <xdr:colOff>1590675</xdr:colOff>
          <xdr:row>216</xdr:row>
          <xdr:rowOff>228600</xdr:rowOff>
        </xdr:to>
        <xdr:sp macro="" textlink="">
          <xdr:nvSpPr>
            <xdr:cNvPr id="2973" name="Check Box 925" hidden="1">
              <a:extLst>
                <a:ext uri="{63B3BB69-23CF-44E3-9099-C40C66FF867C}">
                  <a14:compatExt spid="_x0000_s2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Legal compliance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1638300</xdr:colOff>
          <xdr:row>216</xdr:row>
          <xdr:rowOff>19050</xdr:rowOff>
        </xdr:from>
        <xdr:to>
          <xdr:col>5</xdr:col>
          <xdr:colOff>0</xdr:colOff>
          <xdr:row>216</xdr:row>
          <xdr:rowOff>209550</xdr:rowOff>
        </xdr:to>
        <xdr:sp macro="" textlink="">
          <xdr:nvSpPr>
            <xdr:cNvPr id="2974" name="Check Box 926" hidden="1">
              <a:extLst>
                <a:ext uri="{63B3BB69-23CF-44E3-9099-C40C66FF867C}">
                  <a14:compatExt spid="_x0000_s2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Labelling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1609725</xdr:colOff>
          <xdr:row>215</xdr:row>
          <xdr:rowOff>238125</xdr:rowOff>
        </xdr:from>
        <xdr:to>
          <xdr:col>4</xdr:col>
          <xdr:colOff>457200</xdr:colOff>
          <xdr:row>216</xdr:row>
          <xdr:rowOff>228600</xdr:rowOff>
        </xdr:to>
        <xdr:sp macro="" textlink="">
          <xdr:nvSpPr>
            <xdr:cNvPr id="2975" name="Check Box 927" hidden="1">
              <a:extLst>
                <a:ext uri="{63B3BB69-23CF-44E3-9099-C40C66FF867C}">
                  <a14:compatExt spid="_x0000_s2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Treatment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216</xdr:row>
          <xdr:rowOff>209550</xdr:rowOff>
        </xdr:from>
        <xdr:to>
          <xdr:col>3</xdr:col>
          <xdr:colOff>1524000</xdr:colOff>
          <xdr:row>217</xdr:row>
          <xdr:rowOff>190500</xdr:rowOff>
        </xdr:to>
        <xdr:sp macro="" textlink="">
          <xdr:nvSpPr>
            <xdr:cNvPr id="2976" name="Check Box 928" hidden="1">
              <a:extLst>
                <a:ext uri="{63B3BB69-23CF-44E3-9099-C40C66FF867C}">
                  <a14:compatExt spid="_x0000_s2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Second containment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216</xdr:row>
          <xdr:rowOff>238125</xdr:rowOff>
        </xdr:from>
        <xdr:to>
          <xdr:col>4</xdr:col>
          <xdr:colOff>247650</xdr:colOff>
          <xdr:row>217</xdr:row>
          <xdr:rowOff>180975</xdr:rowOff>
        </xdr:to>
        <xdr:sp macro="" textlink="">
          <xdr:nvSpPr>
            <xdr:cNvPr id="2977" name="Check Box 929" hidden="1">
              <a:extLst>
                <a:ext uri="{63B3BB69-23CF-44E3-9099-C40C66FF867C}">
                  <a14:compatExt spid="_x0000_s2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215</xdr:row>
          <xdr:rowOff>228600</xdr:rowOff>
        </xdr:from>
        <xdr:to>
          <xdr:col>4</xdr:col>
          <xdr:colOff>1466850</xdr:colOff>
          <xdr:row>216</xdr:row>
          <xdr:rowOff>238125</xdr:rowOff>
        </xdr:to>
        <xdr:sp macro="" textlink="">
          <xdr:nvSpPr>
            <xdr:cNvPr id="2978" name="Check Box 930" hidden="1">
              <a:extLst>
                <a:ext uri="{63B3BB69-23CF-44E3-9099-C40C66FF867C}">
                  <a14:compatExt spid="_x0000_s2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Warning 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1647825</xdr:colOff>
          <xdr:row>216</xdr:row>
          <xdr:rowOff>238125</xdr:rowOff>
        </xdr:from>
        <xdr:to>
          <xdr:col>16383</xdr:col>
          <xdr:colOff>28575</xdr:colOff>
          <xdr:row>217</xdr:row>
          <xdr:rowOff>180975</xdr:rowOff>
        </xdr:to>
        <xdr:sp macro="" textlink="">
          <xdr:nvSpPr>
            <xdr:cNvPr id="2979" name="Check Box 931" hidden="1">
              <a:extLst>
                <a:ext uri="{63B3BB69-23CF-44E3-9099-C40C66FF867C}">
                  <a14:compatExt spid="_x0000_s2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3R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216</xdr:row>
          <xdr:rowOff>219075</xdr:rowOff>
        </xdr:from>
        <xdr:to>
          <xdr:col>4</xdr:col>
          <xdr:colOff>1333500</xdr:colOff>
          <xdr:row>217</xdr:row>
          <xdr:rowOff>200025</xdr:rowOff>
        </xdr:to>
        <xdr:sp macro="" textlink="">
          <xdr:nvSpPr>
            <xdr:cNvPr id="2980" name="Check Box 932" hidden="1">
              <a:extLst>
                <a:ext uri="{63B3BB69-23CF-44E3-9099-C40C66FF867C}">
                  <a14:compatExt spid="_x0000_s2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Cleaning kit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217</xdr:row>
          <xdr:rowOff>190500</xdr:rowOff>
        </xdr:from>
        <xdr:to>
          <xdr:col>3</xdr:col>
          <xdr:colOff>1533525</xdr:colOff>
          <xdr:row>218</xdr:row>
          <xdr:rowOff>171450</xdr:rowOff>
        </xdr:to>
        <xdr:sp macro="" textlink="">
          <xdr:nvSpPr>
            <xdr:cNvPr id="2981" name="Check Box 933" hidden="1">
              <a:extLst>
                <a:ext uri="{63B3BB69-23CF-44E3-9099-C40C66FF867C}">
                  <a14:compatExt spid="_x0000_s2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Monitoring &amp; Measurement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217</xdr:row>
          <xdr:rowOff>209550</xdr:rowOff>
        </xdr:from>
        <xdr:to>
          <xdr:col>4</xdr:col>
          <xdr:colOff>247650</xdr:colOff>
          <xdr:row>218</xdr:row>
          <xdr:rowOff>152400</xdr:rowOff>
        </xdr:to>
        <xdr:sp macro="" textlink="">
          <xdr:nvSpPr>
            <xdr:cNvPr id="2982" name="Check Box 934" hidden="1">
              <a:extLst>
                <a:ext uri="{63B3BB69-23CF-44E3-9099-C40C66FF867C}">
                  <a14:compatExt spid="_x0000_s2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217</xdr:row>
          <xdr:rowOff>190500</xdr:rowOff>
        </xdr:from>
        <xdr:to>
          <xdr:col>4</xdr:col>
          <xdr:colOff>1666875</xdr:colOff>
          <xdr:row>218</xdr:row>
          <xdr:rowOff>133350</xdr:rowOff>
        </xdr:to>
        <xdr:sp macro="" textlink="">
          <xdr:nvSpPr>
            <xdr:cNvPr id="2983" name="Check Box 935" hidden="1">
              <a:extLst>
                <a:ext uri="{63B3BB69-23CF-44E3-9099-C40C66FF867C}">
                  <a14:compatExt spid="_x0000_s2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Greening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1657350</xdr:colOff>
          <xdr:row>217</xdr:row>
          <xdr:rowOff>200025</xdr:rowOff>
        </xdr:from>
        <xdr:to>
          <xdr:col>16383</xdr:col>
          <xdr:colOff>19050</xdr:colOff>
          <xdr:row>218</xdr:row>
          <xdr:rowOff>142875</xdr:rowOff>
        </xdr:to>
        <xdr:sp macro="" textlink="">
          <xdr:nvSpPr>
            <xdr:cNvPr id="2984" name="Check Box 936" hidden="1">
              <a:extLst>
                <a:ext uri="{63B3BB69-23CF-44E3-9099-C40C66FF867C}">
                  <a14:compatExt spid="_x0000_s2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Y" sz="800" b="0" i="0" u="none" strike="noStrike" baseline="0">
                  <a:solidFill>
                    <a:srgbClr val="000000"/>
                  </a:solidFill>
                  <a:latin typeface="Segoe UI"/>
                  <a:cs typeface="Segoe UI"/>
                </a:rPr>
                <a:t>Others</a:t>
              </a:r>
            </a:p>
          </xdr:txBody>
        </xdr:sp>
        <xdr:clientData/>
      </xdr:twoCellAnchor>
    </mc:Choice>
    <mc:Fallback/>
  </mc:AlternateContent>
  <xdr:twoCellAnchor editAs="oneCell">
    <xdr:from>
      <xdr:col>16383</xdr:col>
      <xdr:colOff>32288</xdr:colOff>
      <xdr:row>8</xdr:row>
      <xdr:rowOff>234086</xdr:rowOff>
    </xdr:from>
    <xdr:to>
      <xdr:col>16383</xdr:col>
      <xdr:colOff>270383</xdr:colOff>
      <xdr:row>9</xdr:row>
      <xdr:rowOff>37105</xdr:rowOff>
    </xdr:to>
    <xdr:pic>
      <xdr:nvPicPr>
        <xdr:cNvPr id="730" name="Picture 729">
          <a:hlinkClick xmlns:r="http://schemas.openxmlformats.org/officeDocument/2006/relationships" r:id="rId11"/>
        </xdr:cNvPr>
        <xdr:cNvPicPr>
          <a:picLocks noChangeAspect="1"/>
        </xdr:cNvPicPr>
      </xdr:nvPicPr>
      <xdr:blipFill>
        <a:blip xmlns:r="http://schemas.openxmlformats.org/officeDocument/2006/relationships" r:embed="rId12"/>
        <a:stretch>
          <a:fillRect/>
        </a:stretch>
      </xdr:blipFill>
      <xdr:spPr>
        <a:xfrm>
          <a:off x="6489915" y="2082582"/>
          <a:ext cx="238095" cy="190476"/>
        </a:xfrm>
        <a:prstGeom prst="rect">
          <a:avLst/>
        </a:prstGeom>
      </xdr:spPr>
    </xdr:pic>
    <xdr:clientData/>
  </xdr:twoCellAnchor>
  <xdr:twoCellAnchor editAs="oneCell">
    <xdr:from>
      <xdr:col>16383</xdr:col>
      <xdr:colOff>32288</xdr:colOff>
      <xdr:row>9</xdr:row>
      <xdr:rowOff>79840</xdr:rowOff>
    </xdr:from>
    <xdr:to>
      <xdr:col>16383</xdr:col>
      <xdr:colOff>270383</xdr:colOff>
      <xdr:row>9</xdr:row>
      <xdr:rowOff>269435</xdr:rowOff>
    </xdr:to>
    <xdr:pic>
      <xdr:nvPicPr>
        <xdr:cNvPr id="731" name="Picture 730">
          <a:hlinkClick xmlns:r="http://schemas.openxmlformats.org/officeDocument/2006/relationships" r:id="rId79"/>
        </xdr:cNvPr>
        <xdr:cNvPicPr>
          <a:picLocks noChangeAspect="1"/>
        </xdr:cNvPicPr>
      </xdr:nvPicPr>
      <xdr:blipFill>
        <a:blip xmlns:r="http://schemas.openxmlformats.org/officeDocument/2006/relationships" r:embed="rId14"/>
        <a:stretch>
          <a:fillRect/>
        </a:stretch>
      </xdr:blipFill>
      <xdr:spPr>
        <a:xfrm>
          <a:off x="6489915" y="2315793"/>
          <a:ext cx="238095" cy="189595"/>
        </a:xfrm>
        <a:prstGeom prst="rect">
          <a:avLst/>
        </a:prstGeom>
      </xdr:spPr>
    </xdr:pic>
    <xdr:clientData/>
  </xdr:twoCellAnchor>
  <xdr:twoCellAnchor editAs="oneCell">
    <xdr:from>
      <xdr:col>16383</xdr:col>
      <xdr:colOff>32288</xdr:colOff>
      <xdr:row>9</xdr:row>
      <xdr:rowOff>304682</xdr:rowOff>
    </xdr:from>
    <xdr:to>
      <xdr:col>16383</xdr:col>
      <xdr:colOff>270383</xdr:colOff>
      <xdr:row>10</xdr:row>
      <xdr:rowOff>106819</xdr:rowOff>
    </xdr:to>
    <xdr:pic>
      <xdr:nvPicPr>
        <xdr:cNvPr id="732" name="Picture 731">
          <a:hlinkClick xmlns:r="http://schemas.openxmlformats.org/officeDocument/2006/relationships" r:id="rId80"/>
        </xdr:cNvPr>
        <xdr:cNvPicPr>
          <a:picLocks noChangeAspect="1"/>
        </xdr:cNvPicPr>
      </xdr:nvPicPr>
      <xdr:blipFill>
        <a:blip xmlns:r="http://schemas.openxmlformats.org/officeDocument/2006/relationships" r:embed="rId16"/>
        <a:stretch>
          <a:fillRect/>
        </a:stretch>
      </xdr:blipFill>
      <xdr:spPr>
        <a:xfrm>
          <a:off x="6489915" y="2540635"/>
          <a:ext cx="238095" cy="189595"/>
        </a:xfrm>
        <a:prstGeom prst="rect">
          <a:avLst/>
        </a:prstGeom>
      </xdr:spPr>
    </xdr:pic>
    <xdr:clientData/>
  </xdr:twoCellAnchor>
  <xdr:twoCellAnchor editAs="oneCell">
    <xdr:from>
      <xdr:col>16383</xdr:col>
      <xdr:colOff>32288</xdr:colOff>
      <xdr:row>10</xdr:row>
      <xdr:rowOff>140893</xdr:rowOff>
    </xdr:from>
    <xdr:to>
      <xdr:col>16383</xdr:col>
      <xdr:colOff>270383</xdr:colOff>
      <xdr:row>11</xdr:row>
      <xdr:rowOff>136761</xdr:rowOff>
    </xdr:to>
    <xdr:pic>
      <xdr:nvPicPr>
        <xdr:cNvPr id="733" name="Picture 732">
          <a:hlinkClick xmlns:r="http://schemas.openxmlformats.org/officeDocument/2006/relationships" r:id="rId81"/>
        </xdr:cNvPr>
        <xdr:cNvPicPr>
          <a:picLocks noChangeAspect="1"/>
        </xdr:cNvPicPr>
      </xdr:nvPicPr>
      <xdr:blipFill>
        <a:blip xmlns:r="http://schemas.openxmlformats.org/officeDocument/2006/relationships" r:embed="rId18"/>
        <a:stretch>
          <a:fillRect/>
        </a:stretch>
      </xdr:blipFill>
      <xdr:spPr>
        <a:xfrm>
          <a:off x="6489915" y="2764304"/>
          <a:ext cx="238095" cy="189597"/>
        </a:xfrm>
        <a:prstGeom prst="rect">
          <a:avLst/>
        </a:prstGeom>
      </xdr:spPr>
    </xdr:pic>
    <xdr:clientData/>
  </xdr:twoCellAnchor>
  <xdr:twoCellAnchor editAs="oneCell">
    <xdr:from>
      <xdr:col>16383</xdr:col>
      <xdr:colOff>32288</xdr:colOff>
      <xdr:row>11</xdr:row>
      <xdr:rowOff>171421</xdr:rowOff>
    </xdr:from>
    <xdr:to>
      <xdr:col>16383</xdr:col>
      <xdr:colOff>270383</xdr:colOff>
      <xdr:row>11</xdr:row>
      <xdr:rowOff>361016</xdr:rowOff>
    </xdr:to>
    <xdr:pic>
      <xdr:nvPicPr>
        <xdr:cNvPr id="734" name="Picture 733">
          <a:hlinkClick xmlns:r="http://schemas.openxmlformats.org/officeDocument/2006/relationships" r:id="rId82"/>
        </xdr:cNvPr>
        <xdr:cNvPicPr>
          <a:picLocks noChangeAspect="1"/>
        </xdr:cNvPicPr>
      </xdr:nvPicPr>
      <xdr:blipFill>
        <a:blip xmlns:r="http://schemas.openxmlformats.org/officeDocument/2006/relationships" r:embed="rId20"/>
        <a:stretch>
          <a:fillRect/>
        </a:stretch>
      </xdr:blipFill>
      <xdr:spPr>
        <a:xfrm>
          <a:off x="6489915" y="2988561"/>
          <a:ext cx="238095" cy="189595"/>
        </a:xfrm>
        <a:prstGeom prst="rect">
          <a:avLst/>
        </a:prstGeom>
      </xdr:spPr>
    </xdr:pic>
    <xdr:clientData/>
  </xdr:twoCellAnchor>
  <xdr:twoCellAnchor editAs="oneCell">
    <xdr:from>
      <xdr:col>16383</xdr:col>
      <xdr:colOff>32288</xdr:colOff>
      <xdr:row>12</xdr:row>
      <xdr:rowOff>7632</xdr:rowOff>
    </xdr:from>
    <xdr:to>
      <xdr:col>16383</xdr:col>
      <xdr:colOff>270383</xdr:colOff>
      <xdr:row>13</xdr:row>
      <xdr:rowOff>3499</xdr:rowOff>
    </xdr:to>
    <xdr:pic>
      <xdr:nvPicPr>
        <xdr:cNvPr id="735" name="Picture 734">
          <a:hlinkClick xmlns:r="http://schemas.openxmlformats.org/officeDocument/2006/relationships" r:id="rId83"/>
        </xdr:cNvPr>
        <xdr:cNvPicPr>
          <a:picLocks noChangeAspect="1"/>
        </xdr:cNvPicPr>
      </xdr:nvPicPr>
      <xdr:blipFill>
        <a:blip xmlns:r="http://schemas.openxmlformats.org/officeDocument/2006/relationships" r:embed="rId22"/>
        <a:stretch>
          <a:fillRect/>
        </a:stretch>
      </xdr:blipFill>
      <xdr:spPr>
        <a:xfrm>
          <a:off x="6489915" y="3212229"/>
          <a:ext cx="238095" cy="189596"/>
        </a:xfrm>
        <a:prstGeom prst="rect">
          <a:avLst/>
        </a:prstGeom>
      </xdr:spPr>
    </xdr:pic>
    <xdr:clientData/>
  </xdr:twoCellAnchor>
  <xdr:twoCellAnchor editAs="oneCell">
    <xdr:from>
      <xdr:col>16383</xdr:col>
      <xdr:colOff>32288</xdr:colOff>
      <xdr:row>13</xdr:row>
      <xdr:rowOff>39334</xdr:rowOff>
    </xdr:from>
    <xdr:to>
      <xdr:col>16383</xdr:col>
      <xdr:colOff>270383</xdr:colOff>
      <xdr:row>13</xdr:row>
      <xdr:rowOff>228929</xdr:rowOff>
    </xdr:to>
    <xdr:pic>
      <xdr:nvPicPr>
        <xdr:cNvPr id="736" name="Picture 735">
          <a:hlinkClick xmlns:r="http://schemas.openxmlformats.org/officeDocument/2006/relationships" r:id="rId84"/>
        </xdr:cNvPr>
        <xdr:cNvPicPr>
          <a:picLocks noChangeAspect="1"/>
        </xdr:cNvPicPr>
      </xdr:nvPicPr>
      <xdr:blipFill>
        <a:blip xmlns:r="http://schemas.openxmlformats.org/officeDocument/2006/relationships" r:embed="rId24"/>
        <a:stretch>
          <a:fillRect/>
        </a:stretch>
      </xdr:blipFill>
      <xdr:spPr>
        <a:xfrm>
          <a:off x="6489915" y="3437660"/>
          <a:ext cx="238095" cy="189595"/>
        </a:xfrm>
        <a:prstGeom prst="rect">
          <a:avLst/>
        </a:prstGeom>
      </xdr:spPr>
    </xdr:pic>
    <xdr:clientData/>
  </xdr:twoCellAnchor>
  <xdr:twoCellAnchor editAs="oneCell">
    <xdr:from>
      <xdr:col>16383</xdr:col>
      <xdr:colOff>32288</xdr:colOff>
      <xdr:row>13</xdr:row>
      <xdr:rowOff>261182</xdr:rowOff>
    </xdr:from>
    <xdr:to>
      <xdr:col>16383</xdr:col>
      <xdr:colOff>270383</xdr:colOff>
      <xdr:row>14</xdr:row>
      <xdr:rowOff>68236</xdr:rowOff>
    </xdr:to>
    <xdr:pic>
      <xdr:nvPicPr>
        <xdr:cNvPr id="737" name="Picture 736">
          <a:hlinkClick xmlns:r="http://schemas.openxmlformats.org/officeDocument/2006/relationships" r:id="rId85"/>
        </xdr:cNvPr>
        <xdr:cNvPicPr>
          <a:picLocks noChangeAspect="1"/>
        </xdr:cNvPicPr>
      </xdr:nvPicPr>
      <xdr:blipFill>
        <a:blip xmlns:r="http://schemas.openxmlformats.org/officeDocument/2006/relationships" r:embed="rId26"/>
        <a:stretch>
          <a:fillRect/>
        </a:stretch>
      </xdr:blipFill>
      <xdr:spPr>
        <a:xfrm>
          <a:off x="6489915" y="3659508"/>
          <a:ext cx="238095" cy="194512"/>
        </a:xfrm>
        <a:prstGeom prst="rect">
          <a:avLst/>
        </a:prstGeom>
      </xdr:spPr>
    </xdr:pic>
    <xdr:clientData/>
  </xdr:twoCellAnchor>
  <xdr:twoCellAnchor editAs="oneCell">
    <xdr:from>
      <xdr:col>16383</xdr:col>
      <xdr:colOff>32288</xdr:colOff>
      <xdr:row>14</xdr:row>
      <xdr:rowOff>93958</xdr:rowOff>
    </xdr:from>
    <xdr:to>
      <xdr:col>16383</xdr:col>
      <xdr:colOff>270383</xdr:colOff>
      <xdr:row>15</xdr:row>
      <xdr:rowOff>90705</xdr:rowOff>
    </xdr:to>
    <xdr:pic>
      <xdr:nvPicPr>
        <xdr:cNvPr id="743" name="Picture 742">
          <a:hlinkClick xmlns:r="http://schemas.openxmlformats.org/officeDocument/2006/relationships" r:id="rId27"/>
        </xdr:cNvPr>
        <xdr:cNvPicPr>
          <a:picLocks noChangeAspect="1"/>
        </xdr:cNvPicPr>
      </xdr:nvPicPr>
      <xdr:blipFill>
        <a:blip xmlns:r="http://schemas.openxmlformats.org/officeDocument/2006/relationships" r:embed="rId28"/>
        <a:stretch>
          <a:fillRect/>
        </a:stretch>
      </xdr:blipFill>
      <xdr:spPr>
        <a:xfrm>
          <a:off x="6489915" y="3879742"/>
          <a:ext cx="238095" cy="190476"/>
        </a:xfrm>
        <a:prstGeom prst="rect">
          <a:avLst/>
        </a:prstGeom>
      </xdr:spPr>
    </xdr:pic>
    <xdr:clientData/>
  </xdr:twoCellAnchor>
  <xdr:twoCellAnchor editAs="oneCell">
    <xdr:from>
      <xdr:col>16383</xdr:col>
      <xdr:colOff>32288</xdr:colOff>
      <xdr:row>15</xdr:row>
      <xdr:rowOff>125073</xdr:rowOff>
    </xdr:from>
    <xdr:to>
      <xdr:col>16383</xdr:col>
      <xdr:colOff>270383</xdr:colOff>
      <xdr:row>15</xdr:row>
      <xdr:rowOff>315549</xdr:rowOff>
    </xdr:to>
    <xdr:pic>
      <xdr:nvPicPr>
        <xdr:cNvPr id="744" name="Picture 743">
          <a:hlinkClick xmlns:r="http://schemas.openxmlformats.org/officeDocument/2006/relationships" r:id="rId29"/>
        </xdr:cNvPr>
        <xdr:cNvPicPr>
          <a:picLocks noChangeAspect="1"/>
        </xdr:cNvPicPr>
      </xdr:nvPicPr>
      <xdr:blipFill>
        <a:blip xmlns:r="http://schemas.openxmlformats.org/officeDocument/2006/relationships" r:embed="rId30"/>
        <a:stretch>
          <a:fillRect/>
        </a:stretch>
      </xdr:blipFill>
      <xdr:spPr>
        <a:xfrm>
          <a:off x="6489915" y="4104586"/>
          <a:ext cx="238095" cy="190476"/>
        </a:xfrm>
        <a:prstGeom prst="rect">
          <a:avLst/>
        </a:prstGeom>
      </xdr:spPr>
    </xdr:pic>
    <xdr:clientData/>
  </xdr:twoCellAnchor>
  <xdr:twoCellAnchor editAs="oneCell">
    <xdr:from>
      <xdr:col>16383</xdr:col>
      <xdr:colOff>32288</xdr:colOff>
      <xdr:row>15</xdr:row>
      <xdr:rowOff>359367</xdr:rowOff>
    </xdr:from>
    <xdr:to>
      <xdr:col>16383</xdr:col>
      <xdr:colOff>270383</xdr:colOff>
      <xdr:row>16</xdr:row>
      <xdr:rowOff>161506</xdr:rowOff>
    </xdr:to>
    <xdr:pic>
      <xdr:nvPicPr>
        <xdr:cNvPr id="745" name="Picture 744">
          <a:hlinkClick xmlns:r="http://schemas.openxmlformats.org/officeDocument/2006/relationships" r:id="rId31"/>
        </xdr:cNvPr>
        <xdr:cNvPicPr>
          <a:picLocks noChangeAspect="1"/>
        </xdr:cNvPicPr>
      </xdr:nvPicPr>
      <xdr:blipFill>
        <a:blip xmlns:r="http://schemas.openxmlformats.org/officeDocument/2006/relationships" r:embed="rId32"/>
        <a:stretch>
          <a:fillRect/>
        </a:stretch>
      </xdr:blipFill>
      <xdr:spPr>
        <a:xfrm>
          <a:off x="6489915" y="4338880"/>
          <a:ext cx="238095" cy="189596"/>
        </a:xfrm>
        <a:prstGeom prst="rect">
          <a:avLst/>
        </a:prstGeom>
      </xdr:spPr>
    </xdr:pic>
    <xdr:clientData/>
  </xdr:twoCellAnchor>
  <xdr:twoCellAnchor editAs="oneCell">
    <xdr:from>
      <xdr:col>16383</xdr:col>
      <xdr:colOff>32288</xdr:colOff>
      <xdr:row>16</xdr:row>
      <xdr:rowOff>187507</xdr:rowOff>
    </xdr:from>
    <xdr:to>
      <xdr:col>16383</xdr:col>
      <xdr:colOff>270383</xdr:colOff>
      <xdr:row>17</xdr:row>
      <xdr:rowOff>183372</xdr:rowOff>
    </xdr:to>
    <xdr:pic>
      <xdr:nvPicPr>
        <xdr:cNvPr id="746" name="Picture 745">
          <a:hlinkClick xmlns:r="http://schemas.openxmlformats.org/officeDocument/2006/relationships" r:id="rId33"/>
        </xdr:cNvPr>
        <xdr:cNvPicPr>
          <a:picLocks noChangeAspect="1"/>
        </xdr:cNvPicPr>
      </xdr:nvPicPr>
      <xdr:blipFill>
        <a:blip xmlns:r="http://schemas.openxmlformats.org/officeDocument/2006/relationships" r:embed="rId34"/>
        <a:stretch>
          <a:fillRect/>
        </a:stretch>
      </xdr:blipFill>
      <xdr:spPr>
        <a:xfrm>
          <a:off x="6489915" y="4554477"/>
          <a:ext cx="238095" cy="189594"/>
        </a:xfrm>
        <a:prstGeom prst="rect">
          <a:avLst/>
        </a:prstGeom>
      </xdr:spPr>
    </xdr:pic>
    <xdr:clientData/>
  </xdr:twoCellAnchor>
  <xdr:twoCellAnchor editAs="oneCell">
    <xdr:from>
      <xdr:col>16383</xdr:col>
      <xdr:colOff>32288</xdr:colOff>
      <xdr:row>17</xdr:row>
      <xdr:rowOff>216361</xdr:rowOff>
    </xdr:from>
    <xdr:to>
      <xdr:col>16383</xdr:col>
      <xdr:colOff>270383</xdr:colOff>
      <xdr:row>18</xdr:row>
      <xdr:rowOff>18499</xdr:rowOff>
    </xdr:to>
    <xdr:pic>
      <xdr:nvPicPr>
        <xdr:cNvPr id="747" name="Picture 746">
          <a:hlinkClick xmlns:r="http://schemas.openxmlformats.org/officeDocument/2006/relationships" r:id="rId35"/>
        </xdr:cNvPr>
        <xdr:cNvPicPr>
          <a:picLocks noChangeAspect="1"/>
        </xdr:cNvPicPr>
      </xdr:nvPicPr>
      <xdr:blipFill>
        <a:blip xmlns:r="http://schemas.openxmlformats.org/officeDocument/2006/relationships" r:embed="rId36"/>
        <a:stretch>
          <a:fillRect/>
        </a:stretch>
      </xdr:blipFill>
      <xdr:spPr>
        <a:xfrm>
          <a:off x="6489915" y="4777060"/>
          <a:ext cx="238095" cy="189596"/>
        </a:xfrm>
        <a:prstGeom prst="rect">
          <a:avLst/>
        </a:prstGeom>
      </xdr:spPr>
    </xdr:pic>
    <xdr:clientData/>
  </xdr:twoCellAnchor>
  <xdr:twoCellAnchor editAs="oneCell">
    <xdr:from>
      <xdr:col>16383</xdr:col>
      <xdr:colOff>32288</xdr:colOff>
      <xdr:row>18</xdr:row>
      <xdr:rowOff>49082</xdr:rowOff>
    </xdr:from>
    <xdr:to>
      <xdr:col>16383</xdr:col>
      <xdr:colOff>270383</xdr:colOff>
      <xdr:row>19</xdr:row>
      <xdr:rowOff>44948</xdr:rowOff>
    </xdr:to>
    <xdr:pic>
      <xdr:nvPicPr>
        <xdr:cNvPr id="748" name="Picture 747">
          <a:hlinkClick xmlns:r="http://schemas.openxmlformats.org/officeDocument/2006/relationships" r:id="rId37"/>
        </xdr:cNvPr>
        <xdr:cNvPicPr>
          <a:picLocks noChangeAspect="1"/>
        </xdr:cNvPicPr>
      </xdr:nvPicPr>
      <xdr:blipFill>
        <a:blip xmlns:r="http://schemas.openxmlformats.org/officeDocument/2006/relationships" r:embed="rId38"/>
        <a:stretch>
          <a:fillRect/>
        </a:stretch>
      </xdr:blipFill>
      <xdr:spPr>
        <a:xfrm>
          <a:off x="6489915" y="4997239"/>
          <a:ext cx="238095" cy="189595"/>
        </a:xfrm>
        <a:prstGeom prst="rect">
          <a:avLst/>
        </a:prstGeom>
      </xdr:spPr>
    </xdr:pic>
    <xdr:clientData/>
  </xdr:twoCellAnchor>
  <xdr:twoCellAnchor editAs="oneCell">
    <xdr:from>
      <xdr:col>16383</xdr:col>
      <xdr:colOff>32288</xdr:colOff>
      <xdr:row>19</xdr:row>
      <xdr:rowOff>76700</xdr:rowOff>
    </xdr:from>
    <xdr:to>
      <xdr:col>16383</xdr:col>
      <xdr:colOff>270383</xdr:colOff>
      <xdr:row>19</xdr:row>
      <xdr:rowOff>266296</xdr:rowOff>
    </xdr:to>
    <xdr:pic>
      <xdr:nvPicPr>
        <xdr:cNvPr id="749" name="Picture 748">
          <a:hlinkClick xmlns:r="http://schemas.openxmlformats.org/officeDocument/2006/relationships" r:id="rId39"/>
        </xdr:cNvPr>
        <xdr:cNvPicPr>
          <a:picLocks noChangeAspect="1"/>
        </xdr:cNvPicPr>
      </xdr:nvPicPr>
      <xdr:blipFill>
        <a:blip xmlns:r="http://schemas.openxmlformats.org/officeDocument/2006/relationships" r:embed="rId40"/>
        <a:stretch>
          <a:fillRect/>
        </a:stretch>
      </xdr:blipFill>
      <xdr:spPr>
        <a:xfrm>
          <a:off x="6489915" y="5218586"/>
          <a:ext cx="238095" cy="189596"/>
        </a:xfrm>
        <a:prstGeom prst="rect">
          <a:avLst/>
        </a:prstGeom>
      </xdr:spPr>
    </xdr:pic>
    <xdr:clientData/>
  </xdr:twoCellAnchor>
  <xdr:twoCellAnchor editAs="oneCell">
    <xdr:from>
      <xdr:col>16383</xdr:col>
      <xdr:colOff>32288</xdr:colOff>
      <xdr:row>19</xdr:row>
      <xdr:rowOff>293295</xdr:rowOff>
    </xdr:from>
    <xdr:to>
      <xdr:col>16383</xdr:col>
      <xdr:colOff>270383</xdr:colOff>
      <xdr:row>20</xdr:row>
      <xdr:rowOff>99264</xdr:rowOff>
    </xdr:to>
    <xdr:pic>
      <xdr:nvPicPr>
        <xdr:cNvPr id="750" name="Picture 749">
          <a:hlinkClick xmlns:r="http://schemas.openxmlformats.org/officeDocument/2006/relationships" r:id="rId41"/>
        </xdr:cNvPr>
        <xdr:cNvPicPr>
          <a:picLocks noChangeAspect="1"/>
        </xdr:cNvPicPr>
      </xdr:nvPicPr>
      <xdr:blipFill>
        <a:blip xmlns:r="http://schemas.openxmlformats.org/officeDocument/2006/relationships" r:embed="rId42"/>
        <a:stretch>
          <a:fillRect/>
        </a:stretch>
      </xdr:blipFill>
      <xdr:spPr>
        <a:xfrm>
          <a:off x="6489915" y="5435181"/>
          <a:ext cx="238095" cy="193426"/>
        </a:xfrm>
        <a:prstGeom prst="rect">
          <a:avLst/>
        </a:prstGeom>
      </xdr:spPr>
    </xdr:pic>
    <xdr:clientData/>
  </xdr:twoCellAnchor>
  <xdr:twoCellAnchor editAs="oneCell">
    <xdr:from>
      <xdr:col>16383</xdr:col>
      <xdr:colOff>32288</xdr:colOff>
      <xdr:row>20</xdr:row>
      <xdr:rowOff>121935</xdr:rowOff>
    </xdr:from>
    <xdr:to>
      <xdr:col>16383</xdr:col>
      <xdr:colOff>270383</xdr:colOff>
      <xdr:row>21</xdr:row>
      <xdr:rowOff>118682</xdr:rowOff>
    </xdr:to>
    <xdr:pic>
      <xdr:nvPicPr>
        <xdr:cNvPr id="751" name="Picture 750">
          <a:hlinkClick xmlns:r="http://schemas.openxmlformats.org/officeDocument/2006/relationships" r:id="rId43"/>
        </xdr:cNvPr>
        <xdr:cNvPicPr>
          <a:picLocks noChangeAspect="1"/>
        </xdr:cNvPicPr>
      </xdr:nvPicPr>
      <xdr:blipFill>
        <a:blip xmlns:r="http://schemas.openxmlformats.org/officeDocument/2006/relationships" r:embed="rId44"/>
        <a:stretch>
          <a:fillRect/>
        </a:stretch>
      </xdr:blipFill>
      <xdr:spPr>
        <a:xfrm>
          <a:off x="6489915" y="5651278"/>
          <a:ext cx="238095" cy="190476"/>
        </a:xfrm>
        <a:prstGeom prst="rect">
          <a:avLst/>
        </a:prstGeom>
      </xdr:spPr>
    </xdr:pic>
    <xdr:clientData/>
  </xdr:twoCellAnchor>
  <xdr:twoCellAnchor editAs="oneCell">
    <xdr:from>
      <xdr:col>16383</xdr:col>
      <xdr:colOff>24216</xdr:colOff>
      <xdr:row>37</xdr:row>
      <xdr:rowOff>72649</xdr:rowOff>
    </xdr:from>
    <xdr:to>
      <xdr:col>16383</xdr:col>
      <xdr:colOff>262341</xdr:colOff>
      <xdr:row>38</xdr:row>
      <xdr:rowOff>72650</xdr:rowOff>
    </xdr:to>
    <xdr:pic>
      <xdr:nvPicPr>
        <xdr:cNvPr id="752" name="Picture 751"/>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6481843" y="9936674"/>
          <a:ext cx="238125" cy="250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16383</xdr:col>
      <xdr:colOff>32289</xdr:colOff>
      <xdr:row>8</xdr:row>
      <xdr:rowOff>8071</xdr:rowOff>
    </xdr:from>
    <xdr:to>
      <xdr:col>16383</xdr:col>
      <xdr:colOff>275201</xdr:colOff>
      <xdr:row>8</xdr:row>
      <xdr:rowOff>198547</xdr:rowOff>
    </xdr:to>
    <xdr:pic>
      <xdr:nvPicPr>
        <xdr:cNvPr id="682" name="Picture 681">
          <a:hlinkClick xmlns:r="http://schemas.openxmlformats.org/officeDocument/2006/relationships" r:id="rId87"/>
        </xdr:cNvPr>
        <xdr:cNvPicPr>
          <a:picLocks noChangeAspect="1"/>
        </xdr:cNvPicPr>
      </xdr:nvPicPr>
      <xdr:blipFill>
        <a:blip xmlns:r="http://schemas.openxmlformats.org/officeDocument/2006/relationships" r:embed="rId66"/>
        <a:stretch>
          <a:fillRect/>
        </a:stretch>
      </xdr:blipFill>
      <xdr:spPr>
        <a:xfrm>
          <a:off x="6489916" y="1856567"/>
          <a:ext cx="242912" cy="190476"/>
        </a:xfrm>
        <a:prstGeom prst="rect">
          <a:avLst/>
        </a:prstGeom>
      </xdr:spPr>
    </xdr:pic>
    <xdr:clientData/>
  </xdr:twoCellAnchor>
  <xdr:twoCellAnchor editAs="oneCell">
    <xdr:from>
      <xdr:col>16383</xdr:col>
      <xdr:colOff>32288</xdr:colOff>
      <xdr:row>59</xdr:row>
      <xdr:rowOff>23336</xdr:rowOff>
    </xdr:from>
    <xdr:to>
      <xdr:col>16383</xdr:col>
      <xdr:colOff>270383</xdr:colOff>
      <xdr:row>59</xdr:row>
      <xdr:rowOff>212931</xdr:rowOff>
    </xdr:to>
    <xdr:pic>
      <xdr:nvPicPr>
        <xdr:cNvPr id="766" name="Picture 765">
          <a:hlinkClick xmlns:r="http://schemas.openxmlformats.org/officeDocument/2006/relationships" r:id="rId79"/>
        </xdr:cNvPr>
        <xdr:cNvPicPr>
          <a:picLocks noChangeAspect="1"/>
        </xdr:cNvPicPr>
      </xdr:nvPicPr>
      <xdr:blipFill>
        <a:blip xmlns:r="http://schemas.openxmlformats.org/officeDocument/2006/relationships" r:embed="rId14"/>
        <a:stretch>
          <a:fillRect/>
        </a:stretch>
      </xdr:blipFill>
      <xdr:spPr>
        <a:xfrm>
          <a:off x="6489915" y="15432849"/>
          <a:ext cx="238095" cy="189595"/>
        </a:xfrm>
        <a:prstGeom prst="rect">
          <a:avLst/>
        </a:prstGeom>
      </xdr:spPr>
    </xdr:pic>
    <xdr:clientData/>
  </xdr:twoCellAnchor>
  <xdr:twoCellAnchor editAs="oneCell">
    <xdr:from>
      <xdr:col>16383</xdr:col>
      <xdr:colOff>32288</xdr:colOff>
      <xdr:row>59</xdr:row>
      <xdr:rowOff>248178</xdr:rowOff>
    </xdr:from>
    <xdr:to>
      <xdr:col>16383</xdr:col>
      <xdr:colOff>270383</xdr:colOff>
      <xdr:row>60</xdr:row>
      <xdr:rowOff>187540</xdr:rowOff>
    </xdr:to>
    <xdr:pic>
      <xdr:nvPicPr>
        <xdr:cNvPr id="767" name="Picture 766">
          <a:hlinkClick xmlns:r="http://schemas.openxmlformats.org/officeDocument/2006/relationships" r:id="rId80"/>
        </xdr:cNvPr>
        <xdr:cNvPicPr>
          <a:picLocks noChangeAspect="1"/>
        </xdr:cNvPicPr>
      </xdr:nvPicPr>
      <xdr:blipFill>
        <a:blip xmlns:r="http://schemas.openxmlformats.org/officeDocument/2006/relationships" r:embed="rId16"/>
        <a:stretch>
          <a:fillRect/>
        </a:stretch>
      </xdr:blipFill>
      <xdr:spPr>
        <a:xfrm>
          <a:off x="6489915" y="15657691"/>
          <a:ext cx="238095" cy="189595"/>
        </a:xfrm>
        <a:prstGeom prst="rect">
          <a:avLst/>
        </a:prstGeom>
      </xdr:spPr>
    </xdr:pic>
    <xdr:clientData/>
  </xdr:twoCellAnchor>
  <xdr:twoCellAnchor editAs="oneCell">
    <xdr:from>
      <xdr:col>16383</xdr:col>
      <xdr:colOff>32288</xdr:colOff>
      <xdr:row>60</xdr:row>
      <xdr:rowOff>221614</xdr:rowOff>
    </xdr:from>
    <xdr:to>
      <xdr:col>16383</xdr:col>
      <xdr:colOff>270383</xdr:colOff>
      <xdr:row>61</xdr:row>
      <xdr:rowOff>160978</xdr:rowOff>
    </xdr:to>
    <xdr:pic>
      <xdr:nvPicPr>
        <xdr:cNvPr id="768" name="Picture 767">
          <a:hlinkClick xmlns:r="http://schemas.openxmlformats.org/officeDocument/2006/relationships" r:id="rId81"/>
        </xdr:cNvPr>
        <xdr:cNvPicPr>
          <a:picLocks noChangeAspect="1"/>
        </xdr:cNvPicPr>
      </xdr:nvPicPr>
      <xdr:blipFill>
        <a:blip xmlns:r="http://schemas.openxmlformats.org/officeDocument/2006/relationships" r:embed="rId18"/>
        <a:stretch>
          <a:fillRect/>
        </a:stretch>
      </xdr:blipFill>
      <xdr:spPr>
        <a:xfrm>
          <a:off x="6489915" y="15881360"/>
          <a:ext cx="238095" cy="189597"/>
        </a:xfrm>
        <a:prstGeom prst="rect">
          <a:avLst/>
        </a:prstGeom>
      </xdr:spPr>
    </xdr:pic>
    <xdr:clientData/>
  </xdr:twoCellAnchor>
  <xdr:twoCellAnchor editAs="oneCell">
    <xdr:from>
      <xdr:col>16383</xdr:col>
      <xdr:colOff>32288</xdr:colOff>
      <xdr:row>61</xdr:row>
      <xdr:rowOff>195638</xdr:rowOff>
    </xdr:from>
    <xdr:to>
      <xdr:col>16383</xdr:col>
      <xdr:colOff>270383</xdr:colOff>
      <xdr:row>62</xdr:row>
      <xdr:rowOff>135000</xdr:rowOff>
    </xdr:to>
    <xdr:pic>
      <xdr:nvPicPr>
        <xdr:cNvPr id="769" name="Picture 768">
          <a:hlinkClick xmlns:r="http://schemas.openxmlformats.org/officeDocument/2006/relationships" r:id="rId82"/>
        </xdr:cNvPr>
        <xdr:cNvPicPr>
          <a:picLocks noChangeAspect="1"/>
        </xdr:cNvPicPr>
      </xdr:nvPicPr>
      <xdr:blipFill>
        <a:blip xmlns:r="http://schemas.openxmlformats.org/officeDocument/2006/relationships" r:embed="rId20"/>
        <a:stretch>
          <a:fillRect/>
        </a:stretch>
      </xdr:blipFill>
      <xdr:spPr>
        <a:xfrm>
          <a:off x="6489915" y="16105617"/>
          <a:ext cx="238095" cy="189595"/>
        </a:xfrm>
        <a:prstGeom prst="rect">
          <a:avLst/>
        </a:prstGeom>
      </xdr:spPr>
    </xdr:pic>
    <xdr:clientData/>
  </xdr:twoCellAnchor>
  <xdr:twoCellAnchor editAs="oneCell">
    <xdr:from>
      <xdr:col>16383</xdr:col>
      <xdr:colOff>32288</xdr:colOff>
      <xdr:row>62</xdr:row>
      <xdr:rowOff>169073</xdr:rowOff>
    </xdr:from>
    <xdr:to>
      <xdr:col>16383</xdr:col>
      <xdr:colOff>270383</xdr:colOff>
      <xdr:row>63</xdr:row>
      <xdr:rowOff>108436</xdr:rowOff>
    </xdr:to>
    <xdr:pic>
      <xdr:nvPicPr>
        <xdr:cNvPr id="770" name="Picture 769">
          <a:hlinkClick xmlns:r="http://schemas.openxmlformats.org/officeDocument/2006/relationships" r:id="rId83"/>
        </xdr:cNvPr>
        <xdr:cNvPicPr>
          <a:picLocks noChangeAspect="1"/>
        </xdr:cNvPicPr>
      </xdr:nvPicPr>
      <xdr:blipFill>
        <a:blip xmlns:r="http://schemas.openxmlformats.org/officeDocument/2006/relationships" r:embed="rId22"/>
        <a:stretch>
          <a:fillRect/>
        </a:stretch>
      </xdr:blipFill>
      <xdr:spPr>
        <a:xfrm>
          <a:off x="6489915" y="16329285"/>
          <a:ext cx="238095" cy="189596"/>
        </a:xfrm>
        <a:prstGeom prst="rect">
          <a:avLst/>
        </a:prstGeom>
      </xdr:spPr>
    </xdr:pic>
    <xdr:clientData/>
  </xdr:twoCellAnchor>
  <xdr:twoCellAnchor editAs="oneCell">
    <xdr:from>
      <xdr:col>16383</xdr:col>
      <xdr:colOff>32288</xdr:colOff>
      <xdr:row>63</xdr:row>
      <xdr:rowOff>144271</xdr:rowOff>
    </xdr:from>
    <xdr:to>
      <xdr:col>16383</xdr:col>
      <xdr:colOff>270383</xdr:colOff>
      <xdr:row>64</xdr:row>
      <xdr:rowOff>83633</xdr:rowOff>
    </xdr:to>
    <xdr:pic>
      <xdr:nvPicPr>
        <xdr:cNvPr id="771" name="Picture 770">
          <a:hlinkClick xmlns:r="http://schemas.openxmlformats.org/officeDocument/2006/relationships" r:id="rId84"/>
        </xdr:cNvPr>
        <xdr:cNvPicPr>
          <a:picLocks noChangeAspect="1"/>
        </xdr:cNvPicPr>
      </xdr:nvPicPr>
      <xdr:blipFill>
        <a:blip xmlns:r="http://schemas.openxmlformats.org/officeDocument/2006/relationships" r:embed="rId24"/>
        <a:stretch>
          <a:fillRect/>
        </a:stretch>
      </xdr:blipFill>
      <xdr:spPr>
        <a:xfrm>
          <a:off x="6489915" y="16554716"/>
          <a:ext cx="238095" cy="189595"/>
        </a:xfrm>
        <a:prstGeom prst="rect">
          <a:avLst/>
        </a:prstGeom>
      </xdr:spPr>
    </xdr:pic>
    <xdr:clientData/>
  </xdr:twoCellAnchor>
  <xdr:twoCellAnchor editAs="oneCell">
    <xdr:from>
      <xdr:col>16383</xdr:col>
      <xdr:colOff>32288</xdr:colOff>
      <xdr:row>64</xdr:row>
      <xdr:rowOff>115886</xdr:rowOff>
    </xdr:from>
    <xdr:to>
      <xdr:col>16383</xdr:col>
      <xdr:colOff>270383</xdr:colOff>
      <xdr:row>65</xdr:row>
      <xdr:rowOff>60165</xdr:rowOff>
    </xdr:to>
    <xdr:pic>
      <xdr:nvPicPr>
        <xdr:cNvPr id="775" name="Picture 774">
          <a:hlinkClick xmlns:r="http://schemas.openxmlformats.org/officeDocument/2006/relationships" r:id="rId85"/>
        </xdr:cNvPr>
        <xdr:cNvPicPr>
          <a:picLocks noChangeAspect="1"/>
        </xdr:cNvPicPr>
      </xdr:nvPicPr>
      <xdr:blipFill>
        <a:blip xmlns:r="http://schemas.openxmlformats.org/officeDocument/2006/relationships" r:embed="rId26"/>
        <a:stretch>
          <a:fillRect/>
        </a:stretch>
      </xdr:blipFill>
      <xdr:spPr>
        <a:xfrm>
          <a:off x="6489915" y="16776564"/>
          <a:ext cx="238095" cy="194512"/>
        </a:xfrm>
        <a:prstGeom prst="rect">
          <a:avLst/>
        </a:prstGeom>
      </xdr:spPr>
    </xdr:pic>
    <xdr:clientData/>
  </xdr:twoCellAnchor>
  <xdr:twoCellAnchor editAs="oneCell">
    <xdr:from>
      <xdr:col>16383</xdr:col>
      <xdr:colOff>32288</xdr:colOff>
      <xdr:row>65</xdr:row>
      <xdr:rowOff>85887</xdr:rowOff>
    </xdr:from>
    <xdr:to>
      <xdr:col>16383</xdr:col>
      <xdr:colOff>270383</xdr:colOff>
      <xdr:row>66</xdr:row>
      <xdr:rowOff>26130</xdr:rowOff>
    </xdr:to>
    <xdr:pic>
      <xdr:nvPicPr>
        <xdr:cNvPr id="776" name="Picture 775">
          <a:hlinkClick xmlns:r="http://schemas.openxmlformats.org/officeDocument/2006/relationships" r:id="rId27"/>
        </xdr:cNvPr>
        <xdr:cNvPicPr>
          <a:picLocks noChangeAspect="1"/>
        </xdr:cNvPicPr>
      </xdr:nvPicPr>
      <xdr:blipFill>
        <a:blip xmlns:r="http://schemas.openxmlformats.org/officeDocument/2006/relationships" r:embed="rId28"/>
        <a:stretch>
          <a:fillRect/>
        </a:stretch>
      </xdr:blipFill>
      <xdr:spPr>
        <a:xfrm>
          <a:off x="6489915" y="16996798"/>
          <a:ext cx="238095" cy="190476"/>
        </a:xfrm>
        <a:prstGeom prst="rect">
          <a:avLst/>
        </a:prstGeom>
      </xdr:spPr>
    </xdr:pic>
    <xdr:clientData/>
  </xdr:twoCellAnchor>
  <xdr:twoCellAnchor editAs="oneCell">
    <xdr:from>
      <xdr:col>16383</xdr:col>
      <xdr:colOff>32288</xdr:colOff>
      <xdr:row>66</xdr:row>
      <xdr:rowOff>60498</xdr:rowOff>
    </xdr:from>
    <xdr:to>
      <xdr:col>16383</xdr:col>
      <xdr:colOff>270383</xdr:colOff>
      <xdr:row>67</xdr:row>
      <xdr:rowOff>741</xdr:rowOff>
    </xdr:to>
    <xdr:pic>
      <xdr:nvPicPr>
        <xdr:cNvPr id="777" name="Picture 776">
          <a:hlinkClick xmlns:r="http://schemas.openxmlformats.org/officeDocument/2006/relationships" r:id="rId29"/>
        </xdr:cNvPr>
        <xdr:cNvPicPr>
          <a:picLocks noChangeAspect="1"/>
        </xdr:cNvPicPr>
      </xdr:nvPicPr>
      <xdr:blipFill>
        <a:blip xmlns:r="http://schemas.openxmlformats.org/officeDocument/2006/relationships" r:embed="rId30"/>
        <a:stretch>
          <a:fillRect/>
        </a:stretch>
      </xdr:blipFill>
      <xdr:spPr>
        <a:xfrm>
          <a:off x="6489915" y="17221642"/>
          <a:ext cx="238095" cy="190476"/>
        </a:xfrm>
        <a:prstGeom prst="rect">
          <a:avLst/>
        </a:prstGeom>
      </xdr:spPr>
    </xdr:pic>
    <xdr:clientData/>
  </xdr:twoCellAnchor>
  <xdr:twoCellAnchor editAs="oneCell">
    <xdr:from>
      <xdr:col>16383</xdr:col>
      <xdr:colOff>32288</xdr:colOff>
      <xdr:row>67</xdr:row>
      <xdr:rowOff>44559</xdr:rowOff>
    </xdr:from>
    <xdr:to>
      <xdr:col>16383</xdr:col>
      <xdr:colOff>270383</xdr:colOff>
      <xdr:row>67</xdr:row>
      <xdr:rowOff>234155</xdr:rowOff>
    </xdr:to>
    <xdr:pic>
      <xdr:nvPicPr>
        <xdr:cNvPr id="778" name="Picture 777">
          <a:hlinkClick xmlns:r="http://schemas.openxmlformats.org/officeDocument/2006/relationships" r:id="rId31"/>
        </xdr:cNvPr>
        <xdr:cNvPicPr>
          <a:picLocks noChangeAspect="1"/>
        </xdr:cNvPicPr>
      </xdr:nvPicPr>
      <xdr:blipFill>
        <a:blip xmlns:r="http://schemas.openxmlformats.org/officeDocument/2006/relationships" r:embed="rId32"/>
        <a:stretch>
          <a:fillRect/>
        </a:stretch>
      </xdr:blipFill>
      <xdr:spPr>
        <a:xfrm>
          <a:off x="6489915" y="17455936"/>
          <a:ext cx="238095" cy="189596"/>
        </a:xfrm>
        <a:prstGeom prst="rect">
          <a:avLst/>
        </a:prstGeom>
      </xdr:spPr>
    </xdr:pic>
    <xdr:clientData/>
  </xdr:twoCellAnchor>
  <xdr:twoCellAnchor editAs="oneCell">
    <xdr:from>
      <xdr:col>16383</xdr:col>
      <xdr:colOff>32288</xdr:colOff>
      <xdr:row>68</xdr:row>
      <xdr:rowOff>9923</xdr:rowOff>
    </xdr:from>
    <xdr:to>
      <xdr:col>16383</xdr:col>
      <xdr:colOff>270383</xdr:colOff>
      <xdr:row>68</xdr:row>
      <xdr:rowOff>199517</xdr:rowOff>
    </xdr:to>
    <xdr:pic>
      <xdr:nvPicPr>
        <xdr:cNvPr id="779" name="Picture 778">
          <a:hlinkClick xmlns:r="http://schemas.openxmlformats.org/officeDocument/2006/relationships" r:id="rId33"/>
        </xdr:cNvPr>
        <xdr:cNvPicPr>
          <a:picLocks noChangeAspect="1"/>
        </xdr:cNvPicPr>
      </xdr:nvPicPr>
      <xdr:blipFill>
        <a:blip xmlns:r="http://schemas.openxmlformats.org/officeDocument/2006/relationships" r:embed="rId34"/>
        <a:stretch>
          <a:fillRect/>
        </a:stretch>
      </xdr:blipFill>
      <xdr:spPr>
        <a:xfrm>
          <a:off x="6489915" y="17671533"/>
          <a:ext cx="238095" cy="189594"/>
        </a:xfrm>
        <a:prstGeom prst="rect">
          <a:avLst/>
        </a:prstGeom>
      </xdr:spPr>
    </xdr:pic>
    <xdr:clientData/>
  </xdr:twoCellAnchor>
  <xdr:twoCellAnchor editAs="oneCell">
    <xdr:from>
      <xdr:col>16383</xdr:col>
      <xdr:colOff>32288</xdr:colOff>
      <xdr:row>68</xdr:row>
      <xdr:rowOff>232506</xdr:rowOff>
    </xdr:from>
    <xdr:to>
      <xdr:col>16383</xdr:col>
      <xdr:colOff>270383</xdr:colOff>
      <xdr:row>69</xdr:row>
      <xdr:rowOff>171869</xdr:rowOff>
    </xdr:to>
    <xdr:pic>
      <xdr:nvPicPr>
        <xdr:cNvPr id="780" name="Picture 779">
          <a:hlinkClick xmlns:r="http://schemas.openxmlformats.org/officeDocument/2006/relationships" r:id="rId35"/>
        </xdr:cNvPr>
        <xdr:cNvPicPr>
          <a:picLocks noChangeAspect="1"/>
        </xdr:cNvPicPr>
      </xdr:nvPicPr>
      <xdr:blipFill>
        <a:blip xmlns:r="http://schemas.openxmlformats.org/officeDocument/2006/relationships" r:embed="rId36"/>
        <a:stretch>
          <a:fillRect/>
        </a:stretch>
      </xdr:blipFill>
      <xdr:spPr>
        <a:xfrm>
          <a:off x="6489915" y="17894116"/>
          <a:ext cx="238095" cy="189596"/>
        </a:xfrm>
        <a:prstGeom prst="rect">
          <a:avLst/>
        </a:prstGeom>
      </xdr:spPr>
    </xdr:pic>
    <xdr:clientData/>
  </xdr:twoCellAnchor>
  <xdr:twoCellAnchor editAs="oneCell">
    <xdr:from>
      <xdr:col>16383</xdr:col>
      <xdr:colOff>32288</xdr:colOff>
      <xdr:row>69</xdr:row>
      <xdr:rowOff>202452</xdr:rowOff>
    </xdr:from>
    <xdr:to>
      <xdr:col>16383</xdr:col>
      <xdr:colOff>270383</xdr:colOff>
      <xdr:row>70</xdr:row>
      <xdr:rowOff>141814</xdr:rowOff>
    </xdr:to>
    <xdr:pic>
      <xdr:nvPicPr>
        <xdr:cNvPr id="781" name="Picture 780">
          <a:hlinkClick xmlns:r="http://schemas.openxmlformats.org/officeDocument/2006/relationships" r:id="rId37"/>
        </xdr:cNvPr>
        <xdr:cNvPicPr>
          <a:picLocks noChangeAspect="1"/>
        </xdr:cNvPicPr>
      </xdr:nvPicPr>
      <xdr:blipFill>
        <a:blip xmlns:r="http://schemas.openxmlformats.org/officeDocument/2006/relationships" r:embed="rId38"/>
        <a:stretch>
          <a:fillRect/>
        </a:stretch>
      </xdr:blipFill>
      <xdr:spPr>
        <a:xfrm>
          <a:off x="6489915" y="18114295"/>
          <a:ext cx="238095" cy="189595"/>
        </a:xfrm>
        <a:prstGeom prst="rect">
          <a:avLst/>
        </a:prstGeom>
      </xdr:spPr>
    </xdr:pic>
    <xdr:clientData/>
  </xdr:twoCellAnchor>
  <xdr:twoCellAnchor editAs="oneCell">
    <xdr:from>
      <xdr:col>16383</xdr:col>
      <xdr:colOff>32288</xdr:colOff>
      <xdr:row>70</xdr:row>
      <xdr:rowOff>173566</xdr:rowOff>
    </xdr:from>
    <xdr:to>
      <xdr:col>16383</xdr:col>
      <xdr:colOff>270383</xdr:colOff>
      <xdr:row>71</xdr:row>
      <xdr:rowOff>112929</xdr:rowOff>
    </xdr:to>
    <xdr:pic>
      <xdr:nvPicPr>
        <xdr:cNvPr id="782" name="Picture 781">
          <a:hlinkClick xmlns:r="http://schemas.openxmlformats.org/officeDocument/2006/relationships" r:id="rId39"/>
        </xdr:cNvPr>
        <xdr:cNvPicPr>
          <a:picLocks noChangeAspect="1"/>
        </xdr:cNvPicPr>
      </xdr:nvPicPr>
      <xdr:blipFill>
        <a:blip xmlns:r="http://schemas.openxmlformats.org/officeDocument/2006/relationships" r:embed="rId40"/>
        <a:stretch>
          <a:fillRect/>
        </a:stretch>
      </xdr:blipFill>
      <xdr:spPr>
        <a:xfrm>
          <a:off x="6489915" y="18335642"/>
          <a:ext cx="238095" cy="189596"/>
        </a:xfrm>
        <a:prstGeom prst="rect">
          <a:avLst/>
        </a:prstGeom>
      </xdr:spPr>
    </xdr:pic>
    <xdr:clientData/>
  </xdr:twoCellAnchor>
  <xdr:twoCellAnchor editAs="oneCell">
    <xdr:from>
      <xdr:col>16383</xdr:col>
      <xdr:colOff>32288</xdr:colOff>
      <xdr:row>71</xdr:row>
      <xdr:rowOff>139928</xdr:rowOff>
    </xdr:from>
    <xdr:to>
      <xdr:col>16383</xdr:col>
      <xdr:colOff>270383</xdr:colOff>
      <xdr:row>72</xdr:row>
      <xdr:rowOff>83121</xdr:rowOff>
    </xdr:to>
    <xdr:pic>
      <xdr:nvPicPr>
        <xdr:cNvPr id="783" name="Picture 782">
          <a:hlinkClick xmlns:r="http://schemas.openxmlformats.org/officeDocument/2006/relationships" r:id="rId41"/>
        </xdr:cNvPr>
        <xdr:cNvPicPr>
          <a:picLocks noChangeAspect="1"/>
        </xdr:cNvPicPr>
      </xdr:nvPicPr>
      <xdr:blipFill>
        <a:blip xmlns:r="http://schemas.openxmlformats.org/officeDocument/2006/relationships" r:embed="rId42"/>
        <a:stretch>
          <a:fillRect/>
        </a:stretch>
      </xdr:blipFill>
      <xdr:spPr>
        <a:xfrm>
          <a:off x="6489915" y="18552237"/>
          <a:ext cx="238095" cy="193426"/>
        </a:xfrm>
        <a:prstGeom prst="rect">
          <a:avLst/>
        </a:prstGeom>
      </xdr:spPr>
    </xdr:pic>
    <xdr:clientData/>
  </xdr:twoCellAnchor>
  <xdr:twoCellAnchor editAs="oneCell">
    <xdr:from>
      <xdr:col>16383</xdr:col>
      <xdr:colOff>32288</xdr:colOff>
      <xdr:row>72</xdr:row>
      <xdr:rowOff>105792</xdr:rowOff>
    </xdr:from>
    <xdr:to>
      <xdr:col>16383</xdr:col>
      <xdr:colOff>270383</xdr:colOff>
      <xdr:row>73</xdr:row>
      <xdr:rowOff>46035</xdr:rowOff>
    </xdr:to>
    <xdr:pic>
      <xdr:nvPicPr>
        <xdr:cNvPr id="784" name="Picture 783">
          <a:hlinkClick xmlns:r="http://schemas.openxmlformats.org/officeDocument/2006/relationships" r:id="rId43"/>
        </xdr:cNvPr>
        <xdr:cNvPicPr>
          <a:picLocks noChangeAspect="1"/>
        </xdr:cNvPicPr>
      </xdr:nvPicPr>
      <xdr:blipFill>
        <a:blip xmlns:r="http://schemas.openxmlformats.org/officeDocument/2006/relationships" r:embed="rId44"/>
        <a:stretch>
          <a:fillRect/>
        </a:stretch>
      </xdr:blipFill>
      <xdr:spPr>
        <a:xfrm>
          <a:off x="6489915" y="18768334"/>
          <a:ext cx="238095" cy="190476"/>
        </a:xfrm>
        <a:prstGeom prst="rect">
          <a:avLst/>
        </a:prstGeom>
      </xdr:spPr>
    </xdr:pic>
    <xdr:clientData/>
  </xdr:twoCellAnchor>
  <xdr:twoCellAnchor editAs="oneCell">
    <xdr:from>
      <xdr:col>16383</xdr:col>
      <xdr:colOff>32288</xdr:colOff>
      <xdr:row>80</xdr:row>
      <xdr:rowOff>242161</xdr:rowOff>
    </xdr:from>
    <xdr:to>
      <xdr:col>16383</xdr:col>
      <xdr:colOff>270383</xdr:colOff>
      <xdr:row>81</xdr:row>
      <xdr:rowOff>181523</xdr:rowOff>
    </xdr:to>
    <xdr:pic>
      <xdr:nvPicPr>
        <xdr:cNvPr id="803" name="Picture 802">
          <a:hlinkClick xmlns:r="http://schemas.openxmlformats.org/officeDocument/2006/relationships" r:id="rId80"/>
        </xdr:cNvPr>
        <xdr:cNvPicPr>
          <a:picLocks noChangeAspect="1"/>
        </xdr:cNvPicPr>
      </xdr:nvPicPr>
      <xdr:blipFill>
        <a:blip xmlns:r="http://schemas.openxmlformats.org/officeDocument/2006/relationships" r:embed="rId16"/>
        <a:stretch>
          <a:fillRect/>
        </a:stretch>
      </xdr:blipFill>
      <xdr:spPr>
        <a:xfrm>
          <a:off x="6489915" y="20906568"/>
          <a:ext cx="238095" cy="189595"/>
        </a:xfrm>
        <a:prstGeom prst="rect">
          <a:avLst/>
        </a:prstGeom>
      </xdr:spPr>
    </xdr:pic>
    <xdr:clientData/>
  </xdr:twoCellAnchor>
  <xdr:twoCellAnchor editAs="oneCell">
    <xdr:from>
      <xdr:col>16383</xdr:col>
      <xdr:colOff>32288</xdr:colOff>
      <xdr:row>81</xdr:row>
      <xdr:rowOff>215597</xdr:rowOff>
    </xdr:from>
    <xdr:to>
      <xdr:col>16383</xdr:col>
      <xdr:colOff>270383</xdr:colOff>
      <xdr:row>82</xdr:row>
      <xdr:rowOff>154961</xdr:rowOff>
    </xdr:to>
    <xdr:pic>
      <xdr:nvPicPr>
        <xdr:cNvPr id="804" name="Picture 803">
          <a:hlinkClick xmlns:r="http://schemas.openxmlformats.org/officeDocument/2006/relationships" r:id="rId81"/>
        </xdr:cNvPr>
        <xdr:cNvPicPr>
          <a:picLocks noChangeAspect="1"/>
        </xdr:cNvPicPr>
      </xdr:nvPicPr>
      <xdr:blipFill>
        <a:blip xmlns:r="http://schemas.openxmlformats.org/officeDocument/2006/relationships" r:embed="rId18"/>
        <a:stretch>
          <a:fillRect/>
        </a:stretch>
      </xdr:blipFill>
      <xdr:spPr>
        <a:xfrm>
          <a:off x="6489915" y="21130237"/>
          <a:ext cx="238095" cy="189597"/>
        </a:xfrm>
        <a:prstGeom prst="rect">
          <a:avLst/>
        </a:prstGeom>
      </xdr:spPr>
    </xdr:pic>
    <xdr:clientData/>
  </xdr:twoCellAnchor>
  <xdr:twoCellAnchor editAs="oneCell">
    <xdr:from>
      <xdr:col>16383</xdr:col>
      <xdr:colOff>32288</xdr:colOff>
      <xdr:row>82</xdr:row>
      <xdr:rowOff>189621</xdr:rowOff>
    </xdr:from>
    <xdr:to>
      <xdr:col>16383</xdr:col>
      <xdr:colOff>270383</xdr:colOff>
      <xdr:row>83</xdr:row>
      <xdr:rowOff>128983</xdr:rowOff>
    </xdr:to>
    <xdr:pic>
      <xdr:nvPicPr>
        <xdr:cNvPr id="805" name="Picture 804">
          <a:hlinkClick xmlns:r="http://schemas.openxmlformats.org/officeDocument/2006/relationships" r:id="rId82"/>
        </xdr:cNvPr>
        <xdr:cNvPicPr>
          <a:picLocks noChangeAspect="1"/>
        </xdr:cNvPicPr>
      </xdr:nvPicPr>
      <xdr:blipFill>
        <a:blip xmlns:r="http://schemas.openxmlformats.org/officeDocument/2006/relationships" r:embed="rId20"/>
        <a:stretch>
          <a:fillRect/>
        </a:stretch>
      </xdr:blipFill>
      <xdr:spPr>
        <a:xfrm>
          <a:off x="6489915" y="21354494"/>
          <a:ext cx="238095" cy="189595"/>
        </a:xfrm>
        <a:prstGeom prst="rect">
          <a:avLst/>
        </a:prstGeom>
      </xdr:spPr>
    </xdr:pic>
    <xdr:clientData/>
  </xdr:twoCellAnchor>
  <xdr:twoCellAnchor editAs="oneCell">
    <xdr:from>
      <xdr:col>16383</xdr:col>
      <xdr:colOff>32288</xdr:colOff>
      <xdr:row>83</xdr:row>
      <xdr:rowOff>163056</xdr:rowOff>
    </xdr:from>
    <xdr:to>
      <xdr:col>16383</xdr:col>
      <xdr:colOff>270383</xdr:colOff>
      <xdr:row>84</xdr:row>
      <xdr:rowOff>102419</xdr:rowOff>
    </xdr:to>
    <xdr:pic>
      <xdr:nvPicPr>
        <xdr:cNvPr id="808" name="Picture 807">
          <a:hlinkClick xmlns:r="http://schemas.openxmlformats.org/officeDocument/2006/relationships" r:id="rId83"/>
        </xdr:cNvPr>
        <xdr:cNvPicPr>
          <a:picLocks noChangeAspect="1"/>
        </xdr:cNvPicPr>
      </xdr:nvPicPr>
      <xdr:blipFill>
        <a:blip xmlns:r="http://schemas.openxmlformats.org/officeDocument/2006/relationships" r:embed="rId22"/>
        <a:stretch>
          <a:fillRect/>
        </a:stretch>
      </xdr:blipFill>
      <xdr:spPr>
        <a:xfrm>
          <a:off x="6489915" y="21578162"/>
          <a:ext cx="238095" cy="189596"/>
        </a:xfrm>
        <a:prstGeom prst="rect">
          <a:avLst/>
        </a:prstGeom>
      </xdr:spPr>
    </xdr:pic>
    <xdr:clientData/>
  </xdr:twoCellAnchor>
  <xdr:twoCellAnchor editAs="oneCell">
    <xdr:from>
      <xdr:col>16383</xdr:col>
      <xdr:colOff>32288</xdr:colOff>
      <xdr:row>84</xdr:row>
      <xdr:rowOff>138254</xdr:rowOff>
    </xdr:from>
    <xdr:to>
      <xdr:col>16383</xdr:col>
      <xdr:colOff>270383</xdr:colOff>
      <xdr:row>85</xdr:row>
      <xdr:rowOff>77616</xdr:rowOff>
    </xdr:to>
    <xdr:pic>
      <xdr:nvPicPr>
        <xdr:cNvPr id="809" name="Picture 808">
          <a:hlinkClick xmlns:r="http://schemas.openxmlformats.org/officeDocument/2006/relationships" r:id="rId84"/>
        </xdr:cNvPr>
        <xdr:cNvPicPr>
          <a:picLocks noChangeAspect="1"/>
        </xdr:cNvPicPr>
      </xdr:nvPicPr>
      <xdr:blipFill>
        <a:blip xmlns:r="http://schemas.openxmlformats.org/officeDocument/2006/relationships" r:embed="rId24"/>
        <a:stretch>
          <a:fillRect/>
        </a:stretch>
      </xdr:blipFill>
      <xdr:spPr>
        <a:xfrm>
          <a:off x="6489915" y="21803593"/>
          <a:ext cx="238095" cy="189595"/>
        </a:xfrm>
        <a:prstGeom prst="rect">
          <a:avLst/>
        </a:prstGeom>
      </xdr:spPr>
    </xdr:pic>
    <xdr:clientData/>
  </xdr:twoCellAnchor>
  <xdr:twoCellAnchor editAs="oneCell">
    <xdr:from>
      <xdr:col>16383</xdr:col>
      <xdr:colOff>32288</xdr:colOff>
      <xdr:row>85</xdr:row>
      <xdr:rowOff>109869</xdr:rowOff>
    </xdr:from>
    <xdr:to>
      <xdr:col>16383</xdr:col>
      <xdr:colOff>270383</xdr:colOff>
      <xdr:row>86</xdr:row>
      <xdr:rowOff>54148</xdr:rowOff>
    </xdr:to>
    <xdr:pic>
      <xdr:nvPicPr>
        <xdr:cNvPr id="810" name="Picture 809">
          <a:hlinkClick xmlns:r="http://schemas.openxmlformats.org/officeDocument/2006/relationships" r:id="rId85"/>
        </xdr:cNvPr>
        <xdr:cNvPicPr>
          <a:picLocks noChangeAspect="1"/>
        </xdr:cNvPicPr>
      </xdr:nvPicPr>
      <xdr:blipFill>
        <a:blip xmlns:r="http://schemas.openxmlformats.org/officeDocument/2006/relationships" r:embed="rId26"/>
        <a:stretch>
          <a:fillRect/>
        </a:stretch>
      </xdr:blipFill>
      <xdr:spPr>
        <a:xfrm>
          <a:off x="6489915" y="22025441"/>
          <a:ext cx="238095" cy="194512"/>
        </a:xfrm>
        <a:prstGeom prst="rect">
          <a:avLst/>
        </a:prstGeom>
      </xdr:spPr>
    </xdr:pic>
    <xdr:clientData/>
  </xdr:twoCellAnchor>
  <xdr:twoCellAnchor editAs="oneCell">
    <xdr:from>
      <xdr:col>16383</xdr:col>
      <xdr:colOff>32288</xdr:colOff>
      <xdr:row>86</xdr:row>
      <xdr:rowOff>79870</xdr:rowOff>
    </xdr:from>
    <xdr:to>
      <xdr:col>16383</xdr:col>
      <xdr:colOff>270383</xdr:colOff>
      <xdr:row>87</xdr:row>
      <xdr:rowOff>20113</xdr:rowOff>
    </xdr:to>
    <xdr:pic>
      <xdr:nvPicPr>
        <xdr:cNvPr id="811" name="Picture 810">
          <a:hlinkClick xmlns:r="http://schemas.openxmlformats.org/officeDocument/2006/relationships" r:id="rId27"/>
        </xdr:cNvPr>
        <xdr:cNvPicPr>
          <a:picLocks noChangeAspect="1"/>
        </xdr:cNvPicPr>
      </xdr:nvPicPr>
      <xdr:blipFill>
        <a:blip xmlns:r="http://schemas.openxmlformats.org/officeDocument/2006/relationships" r:embed="rId28"/>
        <a:stretch>
          <a:fillRect/>
        </a:stretch>
      </xdr:blipFill>
      <xdr:spPr>
        <a:xfrm>
          <a:off x="6489915" y="22245675"/>
          <a:ext cx="238095" cy="190476"/>
        </a:xfrm>
        <a:prstGeom prst="rect">
          <a:avLst/>
        </a:prstGeom>
      </xdr:spPr>
    </xdr:pic>
    <xdr:clientData/>
  </xdr:twoCellAnchor>
  <xdr:twoCellAnchor editAs="oneCell">
    <xdr:from>
      <xdr:col>16383</xdr:col>
      <xdr:colOff>32288</xdr:colOff>
      <xdr:row>87</xdr:row>
      <xdr:rowOff>54481</xdr:rowOff>
    </xdr:from>
    <xdr:to>
      <xdr:col>16383</xdr:col>
      <xdr:colOff>270383</xdr:colOff>
      <xdr:row>87</xdr:row>
      <xdr:rowOff>244957</xdr:rowOff>
    </xdr:to>
    <xdr:pic>
      <xdr:nvPicPr>
        <xdr:cNvPr id="812" name="Picture 811">
          <a:hlinkClick xmlns:r="http://schemas.openxmlformats.org/officeDocument/2006/relationships" r:id="rId29"/>
        </xdr:cNvPr>
        <xdr:cNvPicPr>
          <a:picLocks noChangeAspect="1"/>
        </xdr:cNvPicPr>
      </xdr:nvPicPr>
      <xdr:blipFill>
        <a:blip xmlns:r="http://schemas.openxmlformats.org/officeDocument/2006/relationships" r:embed="rId30"/>
        <a:stretch>
          <a:fillRect/>
        </a:stretch>
      </xdr:blipFill>
      <xdr:spPr>
        <a:xfrm>
          <a:off x="6489915" y="22470519"/>
          <a:ext cx="238095" cy="190476"/>
        </a:xfrm>
        <a:prstGeom prst="rect">
          <a:avLst/>
        </a:prstGeom>
      </xdr:spPr>
    </xdr:pic>
    <xdr:clientData/>
  </xdr:twoCellAnchor>
  <xdr:twoCellAnchor editAs="oneCell">
    <xdr:from>
      <xdr:col>16383</xdr:col>
      <xdr:colOff>32288</xdr:colOff>
      <xdr:row>88</xdr:row>
      <xdr:rowOff>38542</xdr:rowOff>
    </xdr:from>
    <xdr:to>
      <xdr:col>16383</xdr:col>
      <xdr:colOff>270383</xdr:colOff>
      <xdr:row>88</xdr:row>
      <xdr:rowOff>228138</xdr:rowOff>
    </xdr:to>
    <xdr:pic>
      <xdr:nvPicPr>
        <xdr:cNvPr id="813" name="Picture 812">
          <a:hlinkClick xmlns:r="http://schemas.openxmlformats.org/officeDocument/2006/relationships" r:id="rId31"/>
        </xdr:cNvPr>
        <xdr:cNvPicPr>
          <a:picLocks noChangeAspect="1"/>
        </xdr:cNvPicPr>
      </xdr:nvPicPr>
      <xdr:blipFill>
        <a:blip xmlns:r="http://schemas.openxmlformats.org/officeDocument/2006/relationships" r:embed="rId32"/>
        <a:stretch>
          <a:fillRect/>
        </a:stretch>
      </xdr:blipFill>
      <xdr:spPr>
        <a:xfrm>
          <a:off x="6489915" y="22704813"/>
          <a:ext cx="238095" cy="189596"/>
        </a:xfrm>
        <a:prstGeom prst="rect">
          <a:avLst/>
        </a:prstGeom>
      </xdr:spPr>
    </xdr:pic>
    <xdr:clientData/>
  </xdr:twoCellAnchor>
  <xdr:twoCellAnchor editAs="oneCell">
    <xdr:from>
      <xdr:col>16383</xdr:col>
      <xdr:colOff>32288</xdr:colOff>
      <xdr:row>89</xdr:row>
      <xdr:rowOff>3906</xdr:rowOff>
    </xdr:from>
    <xdr:to>
      <xdr:col>16383</xdr:col>
      <xdr:colOff>270383</xdr:colOff>
      <xdr:row>89</xdr:row>
      <xdr:rowOff>193500</xdr:rowOff>
    </xdr:to>
    <xdr:pic>
      <xdr:nvPicPr>
        <xdr:cNvPr id="814" name="Picture 813">
          <a:hlinkClick xmlns:r="http://schemas.openxmlformats.org/officeDocument/2006/relationships" r:id="rId33"/>
        </xdr:cNvPr>
        <xdr:cNvPicPr>
          <a:picLocks noChangeAspect="1"/>
        </xdr:cNvPicPr>
      </xdr:nvPicPr>
      <xdr:blipFill>
        <a:blip xmlns:r="http://schemas.openxmlformats.org/officeDocument/2006/relationships" r:embed="rId34"/>
        <a:stretch>
          <a:fillRect/>
        </a:stretch>
      </xdr:blipFill>
      <xdr:spPr>
        <a:xfrm>
          <a:off x="6489915" y="22920410"/>
          <a:ext cx="238095" cy="189594"/>
        </a:xfrm>
        <a:prstGeom prst="rect">
          <a:avLst/>
        </a:prstGeom>
      </xdr:spPr>
    </xdr:pic>
    <xdr:clientData/>
  </xdr:twoCellAnchor>
  <xdr:twoCellAnchor editAs="oneCell">
    <xdr:from>
      <xdr:col>16383</xdr:col>
      <xdr:colOff>32288</xdr:colOff>
      <xdr:row>89</xdr:row>
      <xdr:rowOff>226489</xdr:rowOff>
    </xdr:from>
    <xdr:to>
      <xdr:col>16383</xdr:col>
      <xdr:colOff>270383</xdr:colOff>
      <xdr:row>90</xdr:row>
      <xdr:rowOff>165852</xdr:rowOff>
    </xdr:to>
    <xdr:pic>
      <xdr:nvPicPr>
        <xdr:cNvPr id="815" name="Picture 814">
          <a:hlinkClick xmlns:r="http://schemas.openxmlformats.org/officeDocument/2006/relationships" r:id="rId35"/>
        </xdr:cNvPr>
        <xdr:cNvPicPr>
          <a:picLocks noChangeAspect="1"/>
        </xdr:cNvPicPr>
      </xdr:nvPicPr>
      <xdr:blipFill>
        <a:blip xmlns:r="http://schemas.openxmlformats.org/officeDocument/2006/relationships" r:embed="rId36"/>
        <a:stretch>
          <a:fillRect/>
        </a:stretch>
      </xdr:blipFill>
      <xdr:spPr>
        <a:xfrm>
          <a:off x="6489915" y="23142993"/>
          <a:ext cx="238095" cy="189596"/>
        </a:xfrm>
        <a:prstGeom prst="rect">
          <a:avLst/>
        </a:prstGeom>
      </xdr:spPr>
    </xdr:pic>
    <xdr:clientData/>
  </xdr:twoCellAnchor>
  <xdr:twoCellAnchor editAs="oneCell">
    <xdr:from>
      <xdr:col>16383</xdr:col>
      <xdr:colOff>32288</xdr:colOff>
      <xdr:row>90</xdr:row>
      <xdr:rowOff>196435</xdr:rowOff>
    </xdr:from>
    <xdr:to>
      <xdr:col>16383</xdr:col>
      <xdr:colOff>270383</xdr:colOff>
      <xdr:row>91</xdr:row>
      <xdr:rowOff>135797</xdr:rowOff>
    </xdr:to>
    <xdr:pic>
      <xdr:nvPicPr>
        <xdr:cNvPr id="816" name="Picture 815">
          <a:hlinkClick xmlns:r="http://schemas.openxmlformats.org/officeDocument/2006/relationships" r:id="rId37"/>
        </xdr:cNvPr>
        <xdr:cNvPicPr>
          <a:picLocks noChangeAspect="1"/>
        </xdr:cNvPicPr>
      </xdr:nvPicPr>
      <xdr:blipFill>
        <a:blip xmlns:r="http://schemas.openxmlformats.org/officeDocument/2006/relationships" r:embed="rId38"/>
        <a:stretch>
          <a:fillRect/>
        </a:stretch>
      </xdr:blipFill>
      <xdr:spPr>
        <a:xfrm>
          <a:off x="6489915" y="23363172"/>
          <a:ext cx="238095" cy="189595"/>
        </a:xfrm>
        <a:prstGeom prst="rect">
          <a:avLst/>
        </a:prstGeom>
      </xdr:spPr>
    </xdr:pic>
    <xdr:clientData/>
  </xdr:twoCellAnchor>
  <xdr:twoCellAnchor editAs="oneCell">
    <xdr:from>
      <xdr:col>16383</xdr:col>
      <xdr:colOff>32288</xdr:colOff>
      <xdr:row>91</xdr:row>
      <xdr:rowOff>167549</xdr:rowOff>
    </xdr:from>
    <xdr:to>
      <xdr:col>16383</xdr:col>
      <xdr:colOff>270383</xdr:colOff>
      <xdr:row>92</xdr:row>
      <xdr:rowOff>106912</xdr:rowOff>
    </xdr:to>
    <xdr:pic>
      <xdr:nvPicPr>
        <xdr:cNvPr id="817" name="Picture 816">
          <a:hlinkClick xmlns:r="http://schemas.openxmlformats.org/officeDocument/2006/relationships" r:id="rId39"/>
        </xdr:cNvPr>
        <xdr:cNvPicPr>
          <a:picLocks noChangeAspect="1"/>
        </xdr:cNvPicPr>
      </xdr:nvPicPr>
      <xdr:blipFill>
        <a:blip xmlns:r="http://schemas.openxmlformats.org/officeDocument/2006/relationships" r:embed="rId40"/>
        <a:stretch>
          <a:fillRect/>
        </a:stretch>
      </xdr:blipFill>
      <xdr:spPr>
        <a:xfrm>
          <a:off x="6489915" y="23584519"/>
          <a:ext cx="238095" cy="189596"/>
        </a:xfrm>
        <a:prstGeom prst="rect">
          <a:avLst/>
        </a:prstGeom>
      </xdr:spPr>
    </xdr:pic>
    <xdr:clientData/>
  </xdr:twoCellAnchor>
  <xdr:twoCellAnchor editAs="oneCell">
    <xdr:from>
      <xdr:col>16383</xdr:col>
      <xdr:colOff>32288</xdr:colOff>
      <xdr:row>92</xdr:row>
      <xdr:rowOff>133911</xdr:rowOff>
    </xdr:from>
    <xdr:to>
      <xdr:col>16383</xdr:col>
      <xdr:colOff>270383</xdr:colOff>
      <xdr:row>93</xdr:row>
      <xdr:rowOff>77104</xdr:rowOff>
    </xdr:to>
    <xdr:pic>
      <xdr:nvPicPr>
        <xdr:cNvPr id="818" name="Picture 817">
          <a:hlinkClick xmlns:r="http://schemas.openxmlformats.org/officeDocument/2006/relationships" r:id="rId41"/>
        </xdr:cNvPr>
        <xdr:cNvPicPr>
          <a:picLocks noChangeAspect="1"/>
        </xdr:cNvPicPr>
      </xdr:nvPicPr>
      <xdr:blipFill>
        <a:blip xmlns:r="http://schemas.openxmlformats.org/officeDocument/2006/relationships" r:embed="rId42"/>
        <a:stretch>
          <a:fillRect/>
        </a:stretch>
      </xdr:blipFill>
      <xdr:spPr>
        <a:xfrm>
          <a:off x="6489915" y="23801114"/>
          <a:ext cx="238095" cy="193426"/>
        </a:xfrm>
        <a:prstGeom prst="rect">
          <a:avLst/>
        </a:prstGeom>
      </xdr:spPr>
    </xdr:pic>
    <xdr:clientData/>
  </xdr:twoCellAnchor>
  <xdr:twoCellAnchor editAs="oneCell">
    <xdr:from>
      <xdr:col>16383</xdr:col>
      <xdr:colOff>32288</xdr:colOff>
      <xdr:row>93</xdr:row>
      <xdr:rowOff>99775</xdr:rowOff>
    </xdr:from>
    <xdr:to>
      <xdr:col>16383</xdr:col>
      <xdr:colOff>270383</xdr:colOff>
      <xdr:row>94</xdr:row>
      <xdr:rowOff>40018</xdr:rowOff>
    </xdr:to>
    <xdr:pic>
      <xdr:nvPicPr>
        <xdr:cNvPr id="819" name="Picture 818">
          <a:hlinkClick xmlns:r="http://schemas.openxmlformats.org/officeDocument/2006/relationships" r:id="rId43"/>
        </xdr:cNvPr>
        <xdr:cNvPicPr>
          <a:picLocks noChangeAspect="1"/>
        </xdr:cNvPicPr>
      </xdr:nvPicPr>
      <xdr:blipFill>
        <a:blip xmlns:r="http://schemas.openxmlformats.org/officeDocument/2006/relationships" r:embed="rId44"/>
        <a:stretch>
          <a:fillRect/>
        </a:stretch>
      </xdr:blipFill>
      <xdr:spPr>
        <a:xfrm>
          <a:off x="6489915" y="24017211"/>
          <a:ext cx="238095" cy="190476"/>
        </a:xfrm>
        <a:prstGeom prst="rect">
          <a:avLst/>
        </a:prstGeom>
      </xdr:spPr>
    </xdr:pic>
    <xdr:clientData/>
  </xdr:twoCellAnchor>
  <xdr:twoCellAnchor editAs="oneCell">
    <xdr:from>
      <xdr:col>16383</xdr:col>
      <xdr:colOff>32288</xdr:colOff>
      <xdr:row>101</xdr:row>
      <xdr:rowOff>145297</xdr:rowOff>
    </xdr:from>
    <xdr:to>
      <xdr:col>16383</xdr:col>
      <xdr:colOff>270383</xdr:colOff>
      <xdr:row>102</xdr:row>
      <xdr:rowOff>84661</xdr:rowOff>
    </xdr:to>
    <xdr:pic>
      <xdr:nvPicPr>
        <xdr:cNvPr id="834" name="Picture 833">
          <a:hlinkClick xmlns:r="http://schemas.openxmlformats.org/officeDocument/2006/relationships" r:id="rId81"/>
        </xdr:cNvPr>
        <xdr:cNvPicPr>
          <a:picLocks noChangeAspect="1"/>
        </xdr:cNvPicPr>
      </xdr:nvPicPr>
      <xdr:blipFill>
        <a:blip xmlns:r="http://schemas.openxmlformats.org/officeDocument/2006/relationships" r:embed="rId18"/>
        <a:stretch>
          <a:fillRect/>
        </a:stretch>
      </xdr:blipFill>
      <xdr:spPr>
        <a:xfrm>
          <a:off x="6489915" y="26064598"/>
          <a:ext cx="238095" cy="189597"/>
        </a:xfrm>
        <a:prstGeom prst="rect">
          <a:avLst/>
        </a:prstGeom>
      </xdr:spPr>
    </xdr:pic>
    <xdr:clientData/>
  </xdr:twoCellAnchor>
  <xdr:twoCellAnchor editAs="oneCell">
    <xdr:from>
      <xdr:col>16383</xdr:col>
      <xdr:colOff>32288</xdr:colOff>
      <xdr:row>102</xdr:row>
      <xdr:rowOff>119321</xdr:rowOff>
    </xdr:from>
    <xdr:to>
      <xdr:col>16383</xdr:col>
      <xdr:colOff>270383</xdr:colOff>
      <xdr:row>103</xdr:row>
      <xdr:rowOff>58683</xdr:rowOff>
    </xdr:to>
    <xdr:pic>
      <xdr:nvPicPr>
        <xdr:cNvPr id="835" name="Picture 834">
          <a:hlinkClick xmlns:r="http://schemas.openxmlformats.org/officeDocument/2006/relationships" r:id="rId82"/>
        </xdr:cNvPr>
        <xdr:cNvPicPr>
          <a:picLocks noChangeAspect="1"/>
        </xdr:cNvPicPr>
      </xdr:nvPicPr>
      <xdr:blipFill>
        <a:blip xmlns:r="http://schemas.openxmlformats.org/officeDocument/2006/relationships" r:embed="rId20"/>
        <a:stretch>
          <a:fillRect/>
        </a:stretch>
      </xdr:blipFill>
      <xdr:spPr>
        <a:xfrm>
          <a:off x="6489915" y="26288855"/>
          <a:ext cx="238095" cy="189595"/>
        </a:xfrm>
        <a:prstGeom prst="rect">
          <a:avLst/>
        </a:prstGeom>
      </xdr:spPr>
    </xdr:pic>
    <xdr:clientData/>
  </xdr:twoCellAnchor>
  <xdr:twoCellAnchor editAs="oneCell">
    <xdr:from>
      <xdr:col>16383</xdr:col>
      <xdr:colOff>32288</xdr:colOff>
      <xdr:row>103</xdr:row>
      <xdr:rowOff>92756</xdr:rowOff>
    </xdr:from>
    <xdr:to>
      <xdr:col>16383</xdr:col>
      <xdr:colOff>270383</xdr:colOff>
      <xdr:row>104</xdr:row>
      <xdr:rowOff>32119</xdr:rowOff>
    </xdr:to>
    <xdr:pic>
      <xdr:nvPicPr>
        <xdr:cNvPr id="836" name="Picture 835">
          <a:hlinkClick xmlns:r="http://schemas.openxmlformats.org/officeDocument/2006/relationships" r:id="rId83"/>
        </xdr:cNvPr>
        <xdr:cNvPicPr>
          <a:picLocks noChangeAspect="1"/>
        </xdr:cNvPicPr>
      </xdr:nvPicPr>
      <xdr:blipFill>
        <a:blip xmlns:r="http://schemas.openxmlformats.org/officeDocument/2006/relationships" r:embed="rId22"/>
        <a:stretch>
          <a:fillRect/>
        </a:stretch>
      </xdr:blipFill>
      <xdr:spPr>
        <a:xfrm>
          <a:off x="6489915" y="26512523"/>
          <a:ext cx="238095" cy="189596"/>
        </a:xfrm>
        <a:prstGeom prst="rect">
          <a:avLst/>
        </a:prstGeom>
      </xdr:spPr>
    </xdr:pic>
    <xdr:clientData/>
  </xdr:twoCellAnchor>
  <xdr:twoCellAnchor editAs="oneCell">
    <xdr:from>
      <xdr:col>16383</xdr:col>
      <xdr:colOff>32288</xdr:colOff>
      <xdr:row>104</xdr:row>
      <xdr:rowOff>67954</xdr:rowOff>
    </xdr:from>
    <xdr:to>
      <xdr:col>16383</xdr:col>
      <xdr:colOff>270383</xdr:colOff>
      <xdr:row>105</xdr:row>
      <xdr:rowOff>7316</xdr:rowOff>
    </xdr:to>
    <xdr:pic>
      <xdr:nvPicPr>
        <xdr:cNvPr id="837" name="Picture 836">
          <a:hlinkClick xmlns:r="http://schemas.openxmlformats.org/officeDocument/2006/relationships" r:id="rId84"/>
        </xdr:cNvPr>
        <xdr:cNvPicPr>
          <a:picLocks noChangeAspect="1"/>
        </xdr:cNvPicPr>
      </xdr:nvPicPr>
      <xdr:blipFill>
        <a:blip xmlns:r="http://schemas.openxmlformats.org/officeDocument/2006/relationships" r:embed="rId24"/>
        <a:stretch>
          <a:fillRect/>
        </a:stretch>
      </xdr:blipFill>
      <xdr:spPr>
        <a:xfrm>
          <a:off x="6489915" y="26737954"/>
          <a:ext cx="238095" cy="189595"/>
        </a:xfrm>
        <a:prstGeom prst="rect">
          <a:avLst/>
        </a:prstGeom>
      </xdr:spPr>
    </xdr:pic>
    <xdr:clientData/>
  </xdr:twoCellAnchor>
  <xdr:twoCellAnchor editAs="oneCell">
    <xdr:from>
      <xdr:col>16383</xdr:col>
      <xdr:colOff>32288</xdr:colOff>
      <xdr:row>105</xdr:row>
      <xdr:rowOff>39569</xdr:rowOff>
    </xdr:from>
    <xdr:to>
      <xdr:col>16383</xdr:col>
      <xdr:colOff>270383</xdr:colOff>
      <xdr:row>105</xdr:row>
      <xdr:rowOff>234081</xdr:rowOff>
    </xdr:to>
    <xdr:pic>
      <xdr:nvPicPr>
        <xdr:cNvPr id="838" name="Picture 837">
          <a:hlinkClick xmlns:r="http://schemas.openxmlformats.org/officeDocument/2006/relationships" r:id="rId85"/>
        </xdr:cNvPr>
        <xdr:cNvPicPr>
          <a:picLocks noChangeAspect="1"/>
        </xdr:cNvPicPr>
      </xdr:nvPicPr>
      <xdr:blipFill>
        <a:blip xmlns:r="http://schemas.openxmlformats.org/officeDocument/2006/relationships" r:embed="rId26"/>
        <a:stretch>
          <a:fillRect/>
        </a:stretch>
      </xdr:blipFill>
      <xdr:spPr>
        <a:xfrm>
          <a:off x="6489915" y="26959802"/>
          <a:ext cx="238095" cy="194512"/>
        </a:xfrm>
        <a:prstGeom prst="rect">
          <a:avLst/>
        </a:prstGeom>
      </xdr:spPr>
    </xdr:pic>
    <xdr:clientData/>
  </xdr:twoCellAnchor>
  <xdr:twoCellAnchor editAs="oneCell">
    <xdr:from>
      <xdr:col>16383</xdr:col>
      <xdr:colOff>32288</xdr:colOff>
      <xdr:row>106</xdr:row>
      <xdr:rowOff>9570</xdr:rowOff>
    </xdr:from>
    <xdr:to>
      <xdr:col>16383</xdr:col>
      <xdr:colOff>270383</xdr:colOff>
      <xdr:row>106</xdr:row>
      <xdr:rowOff>200046</xdr:rowOff>
    </xdr:to>
    <xdr:pic>
      <xdr:nvPicPr>
        <xdr:cNvPr id="839" name="Picture 838">
          <a:hlinkClick xmlns:r="http://schemas.openxmlformats.org/officeDocument/2006/relationships" r:id="rId27"/>
        </xdr:cNvPr>
        <xdr:cNvPicPr>
          <a:picLocks noChangeAspect="1"/>
        </xdr:cNvPicPr>
      </xdr:nvPicPr>
      <xdr:blipFill>
        <a:blip xmlns:r="http://schemas.openxmlformats.org/officeDocument/2006/relationships" r:embed="rId28"/>
        <a:stretch>
          <a:fillRect/>
        </a:stretch>
      </xdr:blipFill>
      <xdr:spPr>
        <a:xfrm>
          <a:off x="6489915" y="27180036"/>
          <a:ext cx="238095" cy="190476"/>
        </a:xfrm>
        <a:prstGeom prst="rect">
          <a:avLst/>
        </a:prstGeom>
      </xdr:spPr>
    </xdr:pic>
    <xdr:clientData/>
  </xdr:twoCellAnchor>
  <xdr:twoCellAnchor editAs="oneCell">
    <xdr:from>
      <xdr:col>16383</xdr:col>
      <xdr:colOff>32288</xdr:colOff>
      <xdr:row>106</xdr:row>
      <xdr:rowOff>234414</xdr:rowOff>
    </xdr:from>
    <xdr:to>
      <xdr:col>16383</xdr:col>
      <xdr:colOff>270383</xdr:colOff>
      <xdr:row>107</xdr:row>
      <xdr:rowOff>174657</xdr:rowOff>
    </xdr:to>
    <xdr:pic>
      <xdr:nvPicPr>
        <xdr:cNvPr id="840" name="Picture 839">
          <a:hlinkClick xmlns:r="http://schemas.openxmlformats.org/officeDocument/2006/relationships" r:id="rId29"/>
        </xdr:cNvPr>
        <xdr:cNvPicPr>
          <a:picLocks noChangeAspect="1"/>
        </xdr:cNvPicPr>
      </xdr:nvPicPr>
      <xdr:blipFill>
        <a:blip xmlns:r="http://schemas.openxmlformats.org/officeDocument/2006/relationships" r:embed="rId30"/>
        <a:stretch>
          <a:fillRect/>
        </a:stretch>
      </xdr:blipFill>
      <xdr:spPr>
        <a:xfrm>
          <a:off x="6489915" y="27404880"/>
          <a:ext cx="238095" cy="190476"/>
        </a:xfrm>
        <a:prstGeom prst="rect">
          <a:avLst/>
        </a:prstGeom>
      </xdr:spPr>
    </xdr:pic>
    <xdr:clientData/>
  </xdr:twoCellAnchor>
  <xdr:twoCellAnchor editAs="oneCell">
    <xdr:from>
      <xdr:col>16383</xdr:col>
      <xdr:colOff>32288</xdr:colOff>
      <xdr:row>107</xdr:row>
      <xdr:rowOff>218475</xdr:rowOff>
    </xdr:from>
    <xdr:to>
      <xdr:col>16383</xdr:col>
      <xdr:colOff>270383</xdr:colOff>
      <xdr:row>108</xdr:row>
      <xdr:rowOff>157838</xdr:rowOff>
    </xdr:to>
    <xdr:pic>
      <xdr:nvPicPr>
        <xdr:cNvPr id="841" name="Picture 840">
          <a:hlinkClick xmlns:r="http://schemas.openxmlformats.org/officeDocument/2006/relationships" r:id="rId31"/>
        </xdr:cNvPr>
        <xdr:cNvPicPr>
          <a:picLocks noChangeAspect="1"/>
        </xdr:cNvPicPr>
      </xdr:nvPicPr>
      <xdr:blipFill>
        <a:blip xmlns:r="http://schemas.openxmlformats.org/officeDocument/2006/relationships" r:embed="rId32"/>
        <a:stretch>
          <a:fillRect/>
        </a:stretch>
      </xdr:blipFill>
      <xdr:spPr>
        <a:xfrm>
          <a:off x="6489915" y="27639174"/>
          <a:ext cx="238095" cy="189596"/>
        </a:xfrm>
        <a:prstGeom prst="rect">
          <a:avLst/>
        </a:prstGeom>
      </xdr:spPr>
    </xdr:pic>
    <xdr:clientData/>
  </xdr:twoCellAnchor>
  <xdr:twoCellAnchor editAs="oneCell">
    <xdr:from>
      <xdr:col>16383</xdr:col>
      <xdr:colOff>32288</xdr:colOff>
      <xdr:row>108</xdr:row>
      <xdr:rowOff>183839</xdr:rowOff>
    </xdr:from>
    <xdr:to>
      <xdr:col>16383</xdr:col>
      <xdr:colOff>270383</xdr:colOff>
      <xdr:row>109</xdr:row>
      <xdr:rowOff>123200</xdr:rowOff>
    </xdr:to>
    <xdr:pic>
      <xdr:nvPicPr>
        <xdr:cNvPr id="842" name="Picture 841">
          <a:hlinkClick xmlns:r="http://schemas.openxmlformats.org/officeDocument/2006/relationships" r:id="rId33"/>
        </xdr:cNvPr>
        <xdr:cNvPicPr>
          <a:picLocks noChangeAspect="1"/>
        </xdr:cNvPicPr>
      </xdr:nvPicPr>
      <xdr:blipFill>
        <a:blip xmlns:r="http://schemas.openxmlformats.org/officeDocument/2006/relationships" r:embed="rId34"/>
        <a:stretch>
          <a:fillRect/>
        </a:stretch>
      </xdr:blipFill>
      <xdr:spPr>
        <a:xfrm>
          <a:off x="6489915" y="27854771"/>
          <a:ext cx="238095" cy="189594"/>
        </a:xfrm>
        <a:prstGeom prst="rect">
          <a:avLst/>
        </a:prstGeom>
      </xdr:spPr>
    </xdr:pic>
    <xdr:clientData/>
  </xdr:twoCellAnchor>
  <xdr:twoCellAnchor editAs="oneCell">
    <xdr:from>
      <xdr:col>16383</xdr:col>
      <xdr:colOff>32288</xdr:colOff>
      <xdr:row>109</xdr:row>
      <xdr:rowOff>156189</xdr:rowOff>
    </xdr:from>
    <xdr:to>
      <xdr:col>16383</xdr:col>
      <xdr:colOff>270383</xdr:colOff>
      <xdr:row>110</xdr:row>
      <xdr:rowOff>95552</xdr:rowOff>
    </xdr:to>
    <xdr:pic>
      <xdr:nvPicPr>
        <xdr:cNvPr id="843" name="Picture 842">
          <a:hlinkClick xmlns:r="http://schemas.openxmlformats.org/officeDocument/2006/relationships" r:id="rId35"/>
        </xdr:cNvPr>
        <xdr:cNvPicPr>
          <a:picLocks noChangeAspect="1"/>
        </xdr:cNvPicPr>
      </xdr:nvPicPr>
      <xdr:blipFill>
        <a:blip xmlns:r="http://schemas.openxmlformats.org/officeDocument/2006/relationships" r:embed="rId36"/>
        <a:stretch>
          <a:fillRect/>
        </a:stretch>
      </xdr:blipFill>
      <xdr:spPr>
        <a:xfrm>
          <a:off x="6489915" y="28077354"/>
          <a:ext cx="238095" cy="189596"/>
        </a:xfrm>
        <a:prstGeom prst="rect">
          <a:avLst/>
        </a:prstGeom>
      </xdr:spPr>
    </xdr:pic>
    <xdr:clientData/>
  </xdr:twoCellAnchor>
  <xdr:twoCellAnchor editAs="oneCell">
    <xdr:from>
      <xdr:col>16383</xdr:col>
      <xdr:colOff>32288</xdr:colOff>
      <xdr:row>110</xdr:row>
      <xdr:rowOff>126135</xdr:rowOff>
    </xdr:from>
    <xdr:to>
      <xdr:col>16383</xdr:col>
      <xdr:colOff>270383</xdr:colOff>
      <xdr:row>111</xdr:row>
      <xdr:rowOff>65497</xdr:rowOff>
    </xdr:to>
    <xdr:pic>
      <xdr:nvPicPr>
        <xdr:cNvPr id="844" name="Picture 843">
          <a:hlinkClick xmlns:r="http://schemas.openxmlformats.org/officeDocument/2006/relationships" r:id="rId37"/>
        </xdr:cNvPr>
        <xdr:cNvPicPr>
          <a:picLocks noChangeAspect="1"/>
        </xdr:cNvPicPr>
      </xdr:nvPicPr>
      <xdr:blipFill>
        <a:blip xmlns:r="http://schemas.openxmlformats.org/officeDocument/2006/relationships" r:embed="rId38"/>
        <a:stretch>
          <a:fillRect/>
        </a:stretch>
      </xdr:blipFill>
      <xdr:spPr>
        <a:xfrm>
          <a:off x="6489915" y="28297533"/>
          <a:ext cx="238095" cy="189595"/>
        </a:xfrm>
        <a:prstGeom prst="rect">
          <a:avLst/>
        </a:prstGeom>
      </xdr:spPr>
    </xdr:pic>
    <xdr:clientData/>
  </xdr:twoCellAnchor>
  <xdr:twoCellAnchor editAs="oneCell">
    <xdr:from>
      <xdr:col>16383</xdr:col>
      <xdr:colOff>32288</xdr:colOff>
      <xdr:row>111</xdr:row>
      <xdr:rowOff>97249</xdr:rowOff>
    </xdr:from>
    <xdr:to>
      <xdr:col>16383</xdr:col>
      <xdr:colOff>270383</xdr:colOff>
      <xdr:row>112</xdr:row>
      <xdr:rowOff>36612</xdr:rowOff>
    </xdr:to>
    <xdr:pic>
      <xdr:nvPicPr>
        <xdr:cNvPr id="845" name="Picture 844">
          <a:hlinkClick xmlns:r="http://schemas.openxmlformats.org/officeDocument/2006/relationships" r:id="rId39"/>
        </xdr:cNvPr>
        <xdr:cNvPicPr>
          <a:picLocks noChangeAspect="1"/>
        </xdr:cNvPicPr>
      </xdr:nvPicPr>
      <xdr:blipFill>
        <a:blip xmlns:r="http://schemas.openxmlformats.org/officeDocument/2006/relationships" r:embed="rId40"/>
        <a:stretch>
          <a:fillRect/>
        </a:stretch>
      </xdr:blipFill>
      <xdr:spPr>
        <a:xfrm>
          <a:off x="6489915" y="28518880"/>
          <a:ext cx="238095" cy="189596"/>
        </a:xfrm>
        <a:prstGeom prst="rect">
          <a:avLst/>
        </a:prstGeom>
      </xdr:spPr>
    </xdr:pic>
    <xdr:clientData/>
  </xdr:twoCellAnchor>
  <xdr:twoCellAnchor editAs="oneCell">
    <xdr:from>
      <xdr:col>16383</xdr:col>
      <xdr:colOff>32288</xdr:colOff>
      <xdr:row>112</xdr:row>
      <xdr:rowOff>63611</xdr:rowOff>
    </xdr:from>
    <xdr:to>
      <xdr:col>16383</xdr:col>
      <xdr:colOff>270383</xdr:colOff>
      <xdr:row>113</xdr:row>
      <xdr:rowOff>6804</xdr:rowOff>
    </xdr:to>
    <xdr:pic>
      <xdr:nvPicPr>
        <xdr:cNvPr id="846" name="Picture 845">
          <a:hlinkClick xmlns:r="http://schemas.openxmlformats.org/officeDocument/2006/relationships" r:id="rId41"/>
        </xdr:cNvPr>
        <xdr:cNvPicPr>
          <a:picLocks noChangeAspect="1"/>
        </xdr:cNvPicPr>
      </xdr:nvPicPr>
      <xdr:blipFill>
        <a:blip xmlns:r="http://schemas.openxmlformats.org/officeDocument/2006/relationships" r:embed="rId42"/>
        <a:stretch>
          <a:fillRect/>
        </a:stretch>
      </xdr:blipFill>
      <xdr:spPr>
        <a:xfrm>
          <a:off x="6489915" y="28735475"/>
          <a:ext cx="238095" cy="193426"/>
        </a:xfrm>
        <a:prstGeom prst="rect">
          <a:avLst/>
        </a:prstGeom>
      </xdr:spPr>
    </xdr:pic>
    <xdr:clientData/>
  </xdr:twoCellAnchor>
  <xdr:twoCellAnchor editAs="oneCell">
    <xdr:from>
      <xdr:col>16383</xdr:col>
      <xdr:colOff>32288</xdr:colOff>
      <xdr:row>113</xdr:row>
      <xdr:rowOff>29475</xdr:rowOff>
    </xdr:from>
    <xdr:to>
      <xdr:col>16383</xdr:col>
      <xdr:colOff>270383</xdr:colOff>
      <xdr:row>113</xdr:row>
      <xdr:rowOff>219951</xdr:rowOff>
    </xdr:to>
    <xdr:pic>
      <xdr:nvPicPr>
        <xdr:cNvPr id="847" name="Picture 846">
          <a:hlinkClick xmlns:r="http://schemas.openxmlformats.org/officeDocument/2006/relationships" r:id="rId43"/>
        </xdr:cNvPr>
        <xdr:cNvPicPr>
          <a:picLocks noChangeAspect="1"/>
        </xdr:cNvPicPr>
      </xdr:nvPicPr>
      <xdr:blipFill>
        <a:blip xmlns:r="http://schemas.openxmlformats.org/officeDocument/2006/relationships" r:embed="rId44"/>
        <a:stretch>
          <a:fillRect/>
        </a:stretch>
      </xdr:blipFill>
      <xdr:spPr>
        <a:xfrm>
          <a:off x="6489915" y="28951572"/>
          <a:ext cx="238095" cy="190476"/>
        </a:xfrm>
        <a:prstGeom prst="rect">
          <a:avLst/>
        </a:prstGeom>
      </xdr:spPr>
    </xdr:pic>
    <xdr:clientData/>
  </xdr:twoCellAnchor>
  <xdr:twoCellAnchor editAs="oneCell">
    <xdr:from>
      <xdr:col>16383</xdr:col>
      <xdr:colOff>48432</xdr:colOff>
      <xdr:row>124</xdr:row>
      <xdr:rowOff>248473</xdr:rowOff>
    </xdr:from>
    <xdr:to>
      <xdr:col>16383</xdr:col>
      <xdr:colOff>286527</xdr:colOff>
      <xdr:row>125</xdr:row>
      <xdr:rowOff>187835</xdr:rowOff>
    </xdr:to>
    <xdr:pic>
      <xdr:nvPicPr>
        <xdr:cNvPr id="863" name="Picture 862">
          <a:hlinkClick xmlns:r="http://schemas.openxmlformats.org/officeDocument/2006/relationships" r:id="rId82"/>
        </xdr:cNvPr>
        <xdr:cNvPicPr>
          <a:picLocks noChangeAspect="1"/>
        </xdr:cNvPicPr>
      </xdr:nvPicPr>
      <xdr:blipFill>
        <a:blip xmlns:r="http://schemas.openxmlformats.org/officeDocument/2006/relationships" r:embed="rId20"/>
        <a:stretch>
          <a:fillRect/>
        </a:stretch>
      </xdr:blipFill>
      <xdr:spPr>
        <a:xfrm>
          <a:off x="6506059" y="31923134"/>
          <a:ext cx="238095" cy="189595"/>
        </a:xfrm>
        <a:prstGeom prst="rect">
          <a:avLst/>
        </a:prstGeom>
      </xdr:spPr>
    </xdr:pic>
    <xdr:clientData/>
  </xdr:twoCellAnchor>
  <xdr:twoCellAnchor editAs="oneCell">
    <xdr:from>
      <xdr:col>16383</xdr:col>
      <xdr:colOff>48432</xdr:colOff>
      <xdr:row>125</xdr:row>
      <xdr:rowOff>221908</xdr:rowOff>
    </xdr:from>
    <xdr:to>
      <xdr:col>16383</xdr:col>
      <xdr:colOff>286527</xdr:colOff>
      <xdr:row>126</xdr:row>
      <xdr:rowOff>161271</xdr:rowOff>
    </xdr:to>
    <xdr:pic>
      <xdr:nvPicPr>
        <xdr:cNvPr id="864" name="Picture 863">
          <a:hlinkClick xmlns:r="http://schemas.openxmlformats.org/officeDocument/2006/relationships" r:id="rId83"/>
        </xdr:cNvPr>
        <xdr:cNvPicPr>
          <a:picLocks noChangeAspect="1"/>
        </xdr:cNvPicPr>
      </xdr:nvPicPr>
      <xdr:blipFill>
        <a:blip xmlns:r="http://schemas.openxmlformats.org/officeDocument/2006/relationships" r:embed="rId22"/>
        <a:stretch>
          <a:fillRect/>
        </a:stretch>
      </xdr:blipFill>
      <xdr:spPr>
        <a:xfrm>
          <a:off x="6506059" y="32146802"/>
          <a:ext cx="238095" cy="189596"/>
        </a:xfrm>
        <a:prstGeom prst="rect">
          <a:avLst/>
        </a:prstGeom>
      </xdr:spPr>
    </xdr:pic>
    <xdr:clientData/>
  </xdr:twoCellAnchor>
  <xdr:twoCellAnchor editAs="oneCell">
    <xdr:from>
      <xdr:col>16383</xdr:col>
      <xdr:colOff>48432</xdr:colOff>
      <xdr:row>126</xdr:row>
      <xdr:rowOff>197106</xdr:rowOff>
    </xdr:from>
    <xdr:to>
      <xdr:col>16383</xdr:col>
      <xdr:colOff>286527</xdr:colOff>
      <xdr:row>127</xdr:row>
      <xdr:rowOff>136468</xdr:rowOff>
    </xdr:to>
    <xdr:pic>
      <xdr:nvPicPr>
        <xdr:cNvPr id="865" name="Picture 864">
          <a:hlinkClick xmlns:r="http://schemas.openxmlformats.org/officeDocument/2006/relationships" r:id="rId84"/>
        </xdr:cNvPr>
        <xdr:cNvPicPr>
          <a:picLocks noChangeAspect="1"/>
        </xdr:cNvPicPr>
      </xdr:nvPicPr>
      <xdr:blipFill>
        <a:blip xmlns:r="http://schemas.openxmlformats.org/officeDocument/2006/relationships" r:embed="rId24"/>
        <a:stretch>
          <a:fillRect/>
        </a:stretch>
      </xdr:blipFill>
      <xdr:spPr>
        <a:xfrm>
          <a:off x="6506059" y="32372233"/>
          <a:ext cx="238095" cy="189595"/>
        </a:xfrm>
        <a:prstGeom prst="rect">
          <a:avLst/>
        </a:prstGeom>
      </xdr:spPr>
    </xdr:pic>
    <xdr:clientData/>
  </xdr:twoCellAnchor>
  <xdr:twoCellAnchor editAs="oneCell">
    <xdr:from>
      <xdr:col>16383</xdr:col>
      <xdr:colOff>48432</xdr:colOff>
      <xdr:row>127</xdr:row>
      <xdr:rowOff>168721</xdr:rowOff>
    </xdr:from>
    <xdr:to>
      <xdr:col>16383</xdr:col>
      <xdr:colOff>286527</xdr:colOff>
      <xdr:row>128</xdr:row>
      <xdr:rowOff>113000</xdr:rowOff>
    </xdr:to>
    <xdr:pic>
      <xdr:nvPicPr>
        <xdr:cNvPr id="866" name="Picture 865">
          <a:hlinkClick xmlns:r="http://schemas.openxmlformats.org/officeDocument/2006/relationships" r:id="rId85"/>
        </xdr:cNvPr>
        <xdr:cNvPicPr>
          <a:picLocks noChangeAspect="1"/>
        </xdr:cNvPicPr>
      </xdr:nvPicPr>
      <xdr:blipFill>
        <a:blip xmlns:r="http://schemas.openxmlformats.org/officeDocument/2006/relationships" r:embed="rId26"/>
        <a:stretch>
          <a:fillRect/>
        </a:stretch>
      </xdr:blipFill>
      <xdr:spPr>
        <a:xfrm>
          <a:off x="6506059" y="32594081"/>
          <a:ext cx="238095" cy="194512"/>
        </a:xfrm>
        <a:prstGeom prst="rect">
          <a:avLst/>
        </a:prstGeom>
      </xdr:spPr>
    </xdr:pic>
    <xdr:clientData/>
  </xdr:twoCellAnchor>
  <xdr:twoCellAnchor editAs="oneCell">
    <xdr:from>
      <xdr:col>16383</xdr:col>
      <xdr:colOff>48432</xdr:colOff>
      <xdr:row>128</xdr:row>
      <xdr:rowOff>138722</xdr:rowOff>
    </xdr:from>
    <xdr:to>
      <xdr:col>16383</xdr:col>
      <xdr:colOff>286527</xdr:colOff>
      <xdr:row>129</xdr:row>
      <xdr:rowOff>78965</xdr:rowOff>
    </xdr:to>
    <xdr:pic>
      <xdr:nvPicPr>
        <xdr:cNvPr id="867" name="Picture 866">
          <a:hlinkClick xmlns:r="http://schemas.openxmlformats.org/officeDocument/2006/relationships" r:id="rId27"/>
        </xdr:cNvPr>
        <xdr:cNvPicPr>
          <a:picLocks noChangeAspect="1"/>
        </xdr:cNvPicPr>
      </xdr:nvPicPr>
      <xdr:blipFill>
        <a:blip xmlns:r="http://schemas.openxmlformats.org/officeDocument/2006/relationships" r:embed="rId28"/>
        <a:stretch>
          <a:fillRect/>
        </a:stretch>
      </xdr:blipFill>
      <xdr:spPr>
        <a:xfrm>
          <a:off x="6506059" y="32814315"/>
          <a:ext cx="238095" cy="190476"/>
        </a:xfrm>
        <a:prstGeom prst="rect">
          <a:avLst/>
        </a:prstGeom>
      </xdr:spPr>
    </xdr:pic>
    <xdr:clientData/>
  </xdr:twoCellAnchor>
  <xdr:twoCellAnchor editAs="oneCell">
    <xdr:from>
      <xdr:col>16383</xdr:col>
      <xdr:colOff>48432</xdr:colOff>
      <xdr:row>129</xdr:row>
      <xdr:rowOff>113333</xdr:rowOff>
    </xdr:from>
    <xdr:to>
      <xdr:col>16383</xdr:col>
      <xdr:colOff>286527</xdr:colOff>
      <xdr:row>130</xdr:row>
      <xdr:rowOff>53576</xdr:rowOff>
    </xdr:to>
    <xdr:pic>
      <xdr:nvPicPr>
        <xdr:cNvPr id="868" name="Picture 867">
          <a:hlinkClick xmlns:r="http://schemas.openxmlformats.org/officeDocument/2006/relationships" r:id="rId29"/>
        </xdr:cNvPr>
        <xdr:cNvPicPr>
          <a:picLocks noChangeAspect="1"/>
        </xdr:cNvPicPr>
      </xdr:nvPicPr>
      <xdr:blipFill>
        <a:blip xmlns:r="http://schemas.openxmlformats.org/officeDocument/2006/relationships" r:embed="rId30"/>
        <a:stretch>
          <a:fillRect/>
        </a:stretch>
      </xdr:blipFill>
      <xdr:spPr>
        <a:xfrm>
          <a:off x="6506059" y="33039159"/>
          <a:ext cx="238095" cy="190476"/>
        </a:xfrm>
        <a:prstGeom prst="rect">
          <a:avLst/>
        </a:prstGeom>
      </xdr:spPr>
    </xdr:pic>
    <xdr:clientData/>
  </xdr:twoCellAnchor>
  <xdr:twoCellAnchor editAs="oneCell">
    <xdr:from>
      <xdr:col>16383</xdr:col>
      <xdr:colOff>48432</xdr:colOff>
      <xdr:row>130</xdr:row>
      <xdr:rowOff>97394</xdr:rowOff>
    </xdr:from>
    <xdr:to>
      <xdr:col>16383</xdr:col>
      <xdr:colOff>286527</xdr:colOff>
      <xdr:row>131</xdr:row>
      <xdr:rowOff>36757</xdr:rowOff>
    </xdr:to>
    <xdr:pic>
      <xdr:nvPicPr>
        <xdr:cNvPr id="869" name="Picture 868">
          <a:hlinkClick xmlns:r="http://schemas.openxmlformats.org/officeDocument/2006/relationships" r:id="rId31"/>
        </xdr:cNvPr>
        <xdr:cNvPicPr>
          <a:picLocks noChangeAspect="1"/>
        </xdr:cNvPicPr>
      </xdr:nvPicPr>
      <xdr:blipFill>
        <a:blip xmlns:r="http://schemas.openxmlformats.org/officeDocument/2006/relationships" r:embed="rId32"/>
        <a:stretch>
          <a:fillRect/>
        </a:stretch>
      </xdr:blipFill>
      <xdr:spPr>
        <a:xfrm>
          <a:off x="6506059" y="33273453"/>
          <a:ext cx="238095" cy="189596"/>
        </a:xfrm>
        <a:prstGeom prst="rect">
          <a:avLst/>
        </a:prstGeom>
      </xdr:spPr>
    </xdr:pic>
    <xdr:clientData/>
  </xdr:twoCellAnchor>
  <xdr:twoCellAnchor editAs="oneCell">
    <xdr:from>
      <xdr:col>16383</xdr:col>
      <xdr:colOff>48432</xdr:colOff>
      <xdr:row>131</xdr:row>
      <xdr:rowOff>62758</xdr:rowOff>
    </xdr:from>
    <xdr:to>
      <xdr:col>16383</xdr:col>
      <xdr:colOff>286527</xdr:colOff>
      <xdr:row>132</xdr:row>
      <xdr:rowOff>2119</xdr:rowOff>
    </xdr:to>
    <xdr:pic>
      <xdr:nvPicPr>
        <xdr:cNvPr id="870" name="Picture 869">
          <a:hlinkClick xmlns:r="http://schemas.openxmlformats.org/officeDocument/2006/relationships" r:id="rId33"/>
        </xdr:cNvPr>
        <xdr:cNvPicPr>
          <a:picLocks noChangeAspect="1"/>
        </xdr:cNvPicPr>
      </xdr:nvPicPr>
      <xdr:blipFill>
        <a:blip xmlns:r="http://schemas.openxmlformats.org/officeDocument/2006/relationships" r:embed="rId34"/>
        <a:stretch>
          <a:fillRect/>
        </a:stretch>
      </xdr:blipFill>
      <xdr:spPr>
        <a:xfrm>
          <a:off x="6506059" y="33489050"/>
          <a:ext cx="238095" cy="189594"/>
        </a:xfrm>
        <a:prstGeom prst="rect">
          <a:avLst/>
        </a:prstGeom>
      </xdr:spPr>
    </xdr:pic>
    <xdr:clientData/>
  </xdr:twoCellAnchor>
  <xdr:twoCellAnchor editAs="oneCell">
    <xdr:from>
      <xdr:col>16383</xdr:col>
      <xdr:colOff>48432</xdr:colOff>
      <xdr:row>132</xdr:row>
      <xdr:rowOff>35108</xdr:rowOff>
    </xdr:from>
    <xdr:to>
      <xdr:col>16383</xdr:col>
      <xdr:colOff>286527</xdr:colOff>
      <xdr:row>132</xdr:row>
      <xdr:rowOff>224704</xdr:rowOff>
    </xdr:to>
    <xdr:pic>
      <xdr:nvPicPr>
        <xdr:cNvPr id="871" name="Picture 870">
          <a:hlinkClick xmlns:r="http://schemas.openxmlformats.org/officeDocument/2006/relationships" r:id="rId35"/>
        </xdr:cNvPr>
        <xdr:cNvPicPr>
          <a:picLocks noChangeAspect="1"/>
        </xdr:cNvPicPr>
      </xdr:nvPicPr>
      <xdr:blipFill>
        <a:blip xmlns:r="http://schemas.openxmlformats.org/officeDocument/2006/relationships" r:embed="rId36"/>
        <a:stretch>
          <a:fillRect/>
        </a:stretch>
      </xdr:blipFill>
      <xdr:spPr>
        <a:xfrm>
          <a:off x="6506059" y="33711633"/>
          <a:ext cx="238095" cy="189596"/>
        </a:xfrm>
        <a:prstGeom prst="rect">
          <a:avLst/>
        </a:prstGeom>
      </xdr:spPr>
    </xdr:pic>
    <xdr:clientData/>
  </xdr:twoCellAnchor>
  <xdr:twoCellAnchor editAs="oneCell">
    <xdr:from>
      <xdr:col>16383</xdr:col>
      <xdr:colOff>48432</xdr:colOff>
      <xdr:row>133</xdr:row>
      <xdr:rowOff>5054</xdr:rowOff>
    </xdr:from>
    <xdr:to>
      <xdr:col>16383</xdr:col>
      <xdr:colOff>286527</xdr:colOff>
      <xdr:row>133</xdr:row>
      <xdr:rowOff>194649</xdr:rowOff>
    </xdr:to>
    <xdr:pic>
      <xdr:nvPicPr>
        <xdr:cNvPr id="872" name="Picture 871">
          <a:hlinkClick xmlns:r="http://schemas.openxmlformats.org/officeDocument/2006/relationships" r:id="rId37"/>
        </xdr:cNvPr>
        <xdr:cNvPicPr>
          <a:picLocks noChangeAspect="1"/>
        </xdr:cNvPicPr>
      </xdr:nvPicPr>
      <xdr:blipFill>
        <a:blip xmlns:r="http://schemas.openxmlformats.org/officeDocument/2006/relationships" r:embed="rId38"/>
        <a:stretch>
          <a:fillRect/>
        </a:stretch>
      </xdr:blipFill>
      <xdr:spPr>
        <a:xfrm>
          <a:off x="6506059" y="33931812"/>
          <a:ext cx="238095" cy="189595"/>
        </a:xfrm>
        <a:prstGeom prst="rect">
          <a:avLst/>
        </a:prstGeom>
      </xdr:spPr>
    </xdr:pic>
    <xdr:clientData/>
  </xdr:twoCellAnchor>
  <xdr:twoCellAnchor editAs="oneCell">
    <xdr:from>
      <xdr:col>16383</xdr:col>
      <xdr:colOff>48432</xdr:colOff>
      <xdr:row>133</xdr:row>
      <xdr:rowOff>226401</xdr:rowOff>
    </xdr:from>
    <xdr:to>
      <xdr:col>16383</xdr:col>
      <xdr:colOff>286527</xdr:colOff>
      <xdr:row>134</xdr:row>
      <xdr:rowOff>165763</xdr:rowOff>
    </xdr:to>
    <xdr:pic>
      <xdr:nvPicPr>
        <xdr:cNvPr id="873" name="Picture 872">
          <a:hlinkClick xmlns:r="http://schemas.openxmlformats.org/officeDocument/2006/relationships" r:id="rId39"/>
        </xdr:cNvPr>
        <xdr:cNvPicPr>
          <a:picLocks noChangeAspect="1"/>
        </xdr:cNvPicPr>
      </xdr:nvPicPr>
      <xdr:blipFill>
        <a:blip xmlns:r="http://schemas.openxmlformats.org/officeDocument/2006/relationships" r:embed="rId40"/>
        <a:stretch>
          <a:fillRect/>
        </a:stretch>
      </xdr:blipFill>
      <xdr:spPr>
        <a:xfrm>
          <a:off x="6506059" y="34153159"/>
          <a:ext cx="238095" cy="189596"/>
        </a:xfrm>
        <a:prstGeom prst="rect">
          <a:avLst/>
        </a:prstGeom>
      </xdr:spPr>
    </xdr:pic>
    <xdr:clientData/>
  </xdr:twoCellAnchor>
  <xdr:twoCellAnchor editAs="oneCell">
    <xdr:from>
      <xdr:col>16383</xdr:col>
      <xdr:colOff>48432</xdr:colOff>
      <xdr:row>134</xdr:row>
      <xdr:rowOff>192762</xdr:rowOff>
    </xdr:from>
    <xdr:to>
      <xdr:col>16383</xdr:col>
      <xdr:colOff>286527</xdr:colOff>
      <xdr:row>135</xdr:row>
      <xdr:rowOff>135955</xdr:rowOff>
    </xdr:to>
    <xdr:pic>
      <xdr:nvPicPr>
        <xdr:cNvPr id="874" name="Picture 873">
          <a:hlinkClick xmlns:r="http://schemas.openxmlformats.org/officeDocument/2006/relationships" r:id="rId41"/>
        </xdr:cNvPr>
        <xdr:cNvPicPr>
          <a:picLocks noChangeAspect="1"/>
        </xdr:cNvPicPr>
      </xdr:nvPicPr>
      <xdr:blipFill>
        <a:blip xmlns:r="http://schemas.openxmlformats.org/officeDocument/2006/relationships" r:embed="rId42"/>
        <a:stretch>
          <a:fillRect/>
        </a:stretch>
      </xdr:blipFill>
      <xdr:spPr>
        <a:xfrm>
          <a:off x="6506059" y="34369754"/>
          <a:ext cx="238095" cy="193426"/>
        </a:xfrm>
        <a:prstGeom prst="rect">
          <a:avLst/>
        </a:prstGeom>
      </xdr:spPr>
    </xdr:pic>
    <xdr:clientData/>
  </xdr:twoCellAnchor>
  <xdr:twoCellAnchor editAs="oneCell">
    <xdr:from>
      <xdr:col>16383</xdr:col>
      <xdr:colOff>48432</xdr:colOff>
      <xdr:row>135</xdr:row>
      <xdr:rowOff>158626</xdr:rowOff>
    </xdr:from>
    <xdr:to>
      <xdr:col>16383</xdr:col>
      <xdr:colOff>286527</xdr:colOff>
      <xdr:row>136</xdr:row>
      <xdr:rowOff>98869</xdr:rowOff>
    </xdr:to>
    <xdr:pic>
      <xdr:nvPicPr>
        <xdr:cNvPr id="875" name="Picture 874">
          <a:hlinkClick xmlns:r="http://schemas.openxmlformats.org/officeDocument/2006/relationships" r:id="rId43"/>
        </xdr:cNvPr>
        <xdr:cNvPicPr>
          <a:picLocks noChangeAspect="1"/>
        </xdr:cNvPicPr>
      </xdr:nvPicPr>
      <xdr:blipFill>
        <a:blip xmlns:r="http://schemas.openxmlformats.org/officeDocument/2006/relationships" r:embed="rId44"/>
        <a:stretch>
          <a:fillRect/>
        </a:stretch>
      </xdr:blipFill>
      <xdr:spPr>
        <a:xfrm>
          <a:off x="6506059" y="34585851"/>
          <a:ext cx="238095" cy="190476"/>
        </a:xfrm>
        <a:prstGeom prst="rect">
          <a:avLst/>
        </a:prstGeom>
      </xdr:spPr>
    </xdr:pic>
    <xdr:clientData/>
  </xdr:twoCellAnchor>
  <xdr:twoCellAnchor editAs="oneCell">
    <xdr:from>
      <xdr:col>16383</xdr:col>
      <xdr:colOff>24216</xdr:colOff>
      <xdr:row>146</xdr:row>
      <xdr:rowOff>238053</xdr:rowOff>
    </xdr:from>
    <xdr:to>
      <xdr:col>16383</xdr:col>
      <xdr:colOff>262311</xdr:colOff>
      <xdr:row>147</xdr:row>
      <xdr:rowOff>177416</xdr:rowOff>
    </xdr:to>
    <xdr:pic>
      <xdr:nvPicPr>
        <xdr:cNvPr id="878" name="Picture 877">
          <a:hlinkClick xmlns:r="http://schemas.openxmlformats.org/officeDocument/2006/relationships" r:id="rId83"/>
        </xdr:cNvPr>
        <xdr:cNvPicPr>
          <a:picLocks noChangeAspect="1"/>
        </xdr:cNvPicPr>
      </xdr:nvPicPr>
      <xdr:blipFill>
        <a:blip xmlns:r="http://schemas.openxmlformats.org/officeDocument/2006/relationships" r:embed="rId22"/>
        <a:stretch>
          <a:fillRect/>
        </a:stretch>
      </xdr:blipFill>
      <xdr:spPr>
        <a:xfrm>
          <a:off x="6481843" y="37417841"/>
          <a:ext cx="238095" cy="189596"/>
        </a:xfrm>
        <a:prstGeom prst="rect">
          <a:avLst/>
        </a:prstGeom>
      </xdr:spPr>
    </xdr:pic>
    <xdr:clientData/>
  </xdr:twoCellAnchor>
  <xdr:twoCellAnchor editAs="oneCell">
    <xdr:from>
      <xdr:col>16383</xdr:col>
      <xdr:colOff>24216</xdr:colOff>
      <xdr:row>147</xdr:row>
      <xdr:rowOff>213251</xdr:rowOff>
    </xdr:from>
    <xdr:to>
      <xdr:col>16383</xdr:col>
      <xdr:colOff>262311</xdr:colOff>
      <xdr:row>148</xdr:row>
      <xdr:rowOff>152613</xdr:rowOff>
    </xdr:to>
    <xdr:pic>
      <xdr:nvPicPr>
        <xdr:cNvPr id="879" name="Picture 878">
          <a:hlinkClick xmlns:r="http://schemas.openxmlformats.org/officeDocument/2006/relationships" r:id="rId84"/>
        </xdr:cNvPr>
        <xdr:cNvPicPr>
          <a:picLocks noChangeAspect="1"/>
        </xdr:cNvPicPr>
      </xdr:nvPicPr>
      <xdr:blipFill>
        <a:blip xmlns:r="http://schemas.openxmlformats.org/officeDocument/2006/relationships" r:embed="rId24"/>
        <a:stretch>
          <a:fillRect/>
        </a:stretch>
      </xdr:blipFill>
      <xdr:spPr>
        <a:xfrm>
          <a:off x="6481843" y="37643272"/>
          <a:ext cx="238095" cy="189595"/>
        </a:xfrm>
        <a:prstGeom prst="rect">
          <a:avLst/>
        </a:prstGeom>
      </xdr:spPr>
    </xdr:pic>
    <xdr:clientData/>
  </xdr:twoCellAnchor>
  <xdr:twoCellAnchor editAs="oneCell">
    <xdr:from>
      <xdr:col>16383</xdr:col>
      <xdr:colOff>24216</xdr:colOff>
      <xdr:row>148</xdr:row>
      <xdr:rowOff>184866</xdr:rowOff>
    </xdr:from>
    <xdr:to>
      <xdr:col>16383</xdr:col>
      <xdr:colOff>262311</xdr:colOff>
      <xdr:row>149</xdr:row>
      <xdr:rowOff>129145</xdr:rowOff>
    </xdr:to>
    <xdr:pic>
      <xdr:nvPicPr>
        <xdr:cNvPr id="880" name="Picture 879">
          <a:hlinkClick xmlns:r="http://schemas.openxmlformats.org/officeDocument/2006/relationships" r:id="rId85"/>
        </xdr:cNvPr>
        <xdr:cNvPicPr>
          <a:picLocks noChangeAspect="1"/>
        </xdr:cNvPicPr>
      </xdr:nvPicPr>
      <xdr:blipFill>
        <a:blip xmlns:r="http://schemas.openxmlformats.org/officeDocument/2006/relationships" r:embed="rId26"/>
        <a:stretch>
          <a:fillRect/>
        </a:stretch>
      </xdr:blipFill>
      <xdr:spPr>
        <a:xfrm>
          <a:off x="6481843" y="37865120"/>
          <a:ext cx="238095" cy="194512"/>
        </a:xfrm>
        <a:prstGeom prst="rect">
          <a:avLst/>
        </a:prstGeom>
      </xdr:spPr>
    </xdr:pic>
    <xdr:clientData/>
  </xdr:twoCellAnchor>
  <xdr:twoCellAnchor editAs="oneCell">
    <xdr:from>
      <xdr:col>16383</xdr:col>
      <xdr:colOff>24216</xdr:colOff>
      <xdr:row>149</xdr:row>
      <xdr:rowOff>154867</xdr:rowOff>
    </xdr:from>
    <xdr:to>
      <xdr:col>16383</xdr:col>
      <xdr:colOff>262311</xdr:colOff>
      <xdr:row>150</xdr:row>
      <xdr:rowOff>95110</xdr:rowOff>
    </xdr:to>
    <xdr:pic>
      <xdr:nvPicPr>
        <xdr:cNvPr id="881" name="Picture 880">
          <a:hlinkClick xmlns:r="http://schemas.openxmlformats.org/officeDocument/2006/relationships" r:id="rId27"/>
        </xdr:cNvPr>
        <xdr:cNvPicPr>
          <a:picLocks noChangeAspect="1"/>
        </xdr:cNvPicPr>
      </xdr:nvPicPr>
      <xdr:blipFill>
        <a:blip xmlns:r="http://schemas.openxmlformats.org/officeDocument/2006/relationships" r:embed="rId28"/>
        <a:stretch>
          <a:fillRect/>
        </a:stretch>
      </xdr:blipFill>
      <xdr:spPr>
        <a:xfrm>
          <a:off x="6481843" y="38085354"/>
          <a:ext cx="238095" cy="190476"/>
        </a:xfrm>
        <a:prstGeom prst="rect">
          <a:avLst/>
        </a:prstGeom>
      </xdr:spPr>
    </xdr:pic>
    <xdr:clientData/>
  </xdr:twoCellAnchor>
  <xdr:twoCellAnchor editAs="oneCell">
    <xdr:from>
      <xdr:col>16383</xdr:col>
      <xdr:colOff>24216</xdr:colOff>
      <xdr:row>150</xdr:row>
      <xdr:rowOff>129478</xdr:rowOff>
    </xdr:from>
    <xdr:to>
      <xdr:col>16383</xdr:col>
      <xdr:colOff>262311</xdr:colOff>
      <xdr:row>151</xdr:row>
      <xdr:rowOff>69721</xdr:rowOff>
    </xdr:to>
    <xdr:pic>
      <xdr:nvPicPr>
        <xdr:cNvPr id="882" name="Picture 881">
          <a:hlinkClick xmlns:r="http://schemas.openxmlformats.org/officeDocument/2006/relationships" r:id="rId29"/>
        </xdr:cNvPr>
        <xdr:cNvPicPr>
          <a:picLocks noChangeAspect="1"/>
        </xdr:cNvPicPr>
      </xdr:nvPicPr>
      <xdr:blipFill>
        <a:blip xmlns:r="http://schemas.openxmlformats.org/officeDocument/2006/relationships" r:embed="rId30"/>
        <a:stretch>
          <a:fillRect/>
        </a:stretch>
      </xdr:blipFill>
      <xdr:spPr>
        <a:xfrm>
          <a:off x="6481843" y="38310198"/>
          <a:ext cx="238095" cy="190476"/>
        </a:xfrm>
        <a:prstGeom prst="rect">
          <a:avLst/>
        </a:prstGeom>
      </xdr:spPr>
    </xdr:pic>
    <xdr:clientData/>
  </xdr:twoCellAnchor>
  <xdr:twoCellAnchor editAs="oneCell">
    <xdr:from>
      <xdr:col>16383</xdr:col>
      <xdr:colOff>24216</xdr:colOff>
      <xdr:row>151</xdr:row>
      <xdr:rowOff>113539</xdr:rowOff>
    </xdr:from>
    <xdr:to>
      <xdr:col>16383</xdr:col>
      <xdr:colOff>262311</xdr:colOff>
      <xdr:row>152</xdr:row>
      <xdr:rowOff>52902</xdr:rowOff>
    </xdr:to>
    <xdr:pic>
      <xdr:nvPicPr>
        <xdr:cNvPr id="883" name="Picture 882">
          <a:hlinkClick xmlns:r="http://schemas.openxmlformats.org/officeDocument/2006/relationships" r:id="rId31"/>
        </xdr:cNvPr>
        <xdr:cNvPicPr>
          <a:picLocks noChangeAspect="1"/>
        </xdr:cNvPicPr>
      </xdr:nvPicPr>
      <xdr:blipFill>
        <a:blip xmlns:r="http://schemas.openxmlformats.org/officeDocument/2006/relationships" r:embed="rId32"/>
        <a:stretch>
          <a:fillRect/>
        </a:stretch>
      </xdr:blipFill>
      <xdr:spPr>
        <a:xfrm>
          <a:off x="6481843" y="38544492"/>
          <a:ext cx="238095" cy="189596"/>
        </a:xfrm>
        <a:prstGeom prst="rect">
          <a:avLst/>
        </a:prstGeom>
      </xdr:spPr>
    </xdr:pic>
    <xdr:clientData/>
  </xdr:twoCellAnchor>
  <xdr:twoCellAnchor editAs="oneCell">
    <xdr:from>
      <xdr:col>16383</xdr:col>
      <xdr:colOff>24216</xdr:colOff>
      <xdr:row>152</xdr:row>
      <xdr:rowOff>78903</xdr:rowOff>
    </xdr:from>
    <xdr:to>
      <xdr:col>16383</xdr:col>
      <xdr:colOff>262311</xdr:colOff>
      <xdr:row>153</xdr:row>
      <xdr:rowOff>18264</xdr:rowOff>
    </xdr:to>
    <xdr:pic>
      <xdr:nvPicPr>
        <xdr:cNvPr id="884" name="Picture 883">
          <a:hlinkClick xmlns:r="http://schemas.openxmlformats.org/officeDocument/2006/relationships" r:id="rId33"/>
        </xdr:cNvPr>
        <xdr:cNvPicPr>
          <a:picLocks noChangeAspect="1"/>
        </xdr:cNvPicPr>
      </xdr:nvPicPr>
      <xdr:blipFill>
        <a:blip xmlns:r="http://schemas.openxmlformats.org/officeDocument/2006/relationships" r:embed="rId34"/>
        <a:stretch>
          <a:fillRect/>
        </a:stretch>
      </xdr:blipFill>
      <xdr:spPr>
        <a:xfrm>
          <a:off x="6481843" y="38760089"/>
          <a:ext cx="238095" cy="189594"/>
        </a:xfrm>
        <a:prstGeom prst="rect">
          <a:avLst/>
        </a:prstGeom>
      </xdr:spPr>
    </xdr:pic>
    <xdr:clientData/>
  </xdr:twoCellAnchor>
  <xdr:twoCellAnchor editAs="oneCell">
    <xdr:from>
      <xdr:col>16383</xdr:col>
      <xdr:colOff>24216</xdr:colOff>
      <xdr:row>153</xdr:row>
      <xdr:rowOff>51253</xdr:rowOff>
    </xdr:from>
    <xdr:to>
      <xdr:col>16383</xdr:col>
      <xdr:colOff>262311</xdr:colOff>
      <xdr:row>153</xdr:row>
      <xdr:rowOff>240849</xdr:rowOff>
    </xdr:to>
    <xdr:pic>
      <xdr:nvPicPr>
        <xdr:cNvPr id="885" name="Picture 884">
          <a:hlinkClick xmlns:r="http://schemas.openxmlformats.org/officeDocument/2006/relationships" r:id="rId35"/>
        </xdr:cNvPr>
        <xdr:cNvPicPr>
          <a:picLocks noChangeAspect="1"/>
        </xdr:cNvPicPr>
      </xdr:nvPicPr>
      <xdr:blipFill>
        <a:blip xmlns:r="http://schemas.openxmlformats.org/officeDocument/2006/relationships" r:embed="rId36"/>
        <a:stretch>
          <a:fillRect/>
        </a:stretch>
      </xdr:blipFill>
      <xdr:spPr>
        <a:xfrm>
          <a:off x="6481843" y="38982672"/>
          <a:ext cx="238095" cy="189596"/>
        </a:xfrm>
        <a:prstGeom prst="rect">
          <a:avLst/>
        </a:prstGeom>
      </xdr:spPr>
    </xdr:pic>
    <xdr:clientData/>
  </xdr:twoCellAnchor>
  <xdr:twoCellAnchor editAs="oneCell">
    <xdr:from>
      <xdr:col>16383</xdr:col>
      <xdr:colOff>24216</xdr:colOff>
      <xdr:row>154</xdr:row>
      <xdr:rowOff>21198</xdr:rowOff>
    </xdr:from>
    <xdr:to>
      <xdr:col>16383</xdr:col>
      <xdr:colOff>262311</xdr:colOff>
      <xdr:row>154</xdr:row>
      <xdr:rowOff>210793</xdr:rowOff>
    </xdr:to>
    <xdr:pic>
      <xdr:nvPicPr>
        <xdr:cNvPr id="886" name="Picture 885">
          <a:hlinkClick xmlns:r="http://schemas.openxmlformats.org/officeDocument/2006/relationships" r:id="rId37"/>
        </xdr:cNvPr>
        <xdr:cNvPicPr>
          <a:picLocks noChangeAspect="1"/>
        </xdr:cNvPicPr>
      </xdr:nvPicPr>
      <xdr:blipFill>
        <a:blip xmlns:r="http://schemas.openxmlformats.org/officeDocument/2006/relationships" r:embed="rId38"/>
        <a:stretch>
          <a:fillRect/>
        </a:stretch>
      </xdr:blipFill>
      <xdr:spPr>
        <a:xfrm>
          <a:off x="6481843" y="39202851"/>
          <a:ext cx="238095" cy="189595"/>
        </a:xfrm>
        <a:prstGeom prst="rect">
          <a:avLst/>
        </a:prstGeom>
      </xdr:spPr>
    </xdr:pic>
    <xdr:clientData/>
  </xdr:twoCellAnchor>
  <xdr:twoCellAnchor editAs="oneCell">
    <xdr:from>
      <xdr:col>16383</xdr:col>
      <xdr:colOff>24216</xdr:colOff>
      <xdr:row>154</xdr:row>
      <xdr:rowOff>242545</xdr:rowOff>
    </xdr:from>
    <xdr:to>
      <xdr:col>16383</xdr:col>
      <xdr:colOff>262311</xdr:colOff>
      <xdr:row>155</xdr:row>
      <xdr:rowOff>181908</xdr:rowOff>
    </xdr:to>
    <xdr:pic>
      <xdr:nvPicPr>
        <xdr:cNvPr id="887" name="Picture 886">
          <a:hlinkClick xmlns:r="http://schemas.openxmlformats.org/officeDocument/2006/relationships" r:id="rId39"/>
        </xdr:cNvPr>
        <xdr:cNvPicPr>
          <a:picLocks noChangeAspect="1"/>
        </xdr:cNvPicPr>
      </xdr:nvPicPr>
      <xdr:blipFill>
        <a:blip xmlns:r="http://schemas.openxmlformats.org/officeDocument/2006/relationships" r:embed="rId40"/>
        <a:stretch>
          <a:fillRect/>
        </a:stretch>
      </xdr:blipFill>
      <xdr:spPr>
        <a:xfrm>
          <a:off x="6481843" y="39424198"/>
          <a:ext cx="238095" cy="189596"/>
        </a:xfrm>
        <a:prstGeom prst="rect">
          <a:avLst/>
        </a:prstGeom>
      </xdr:spPr>
    </xdr:pic>
    <xdr:clientData/>
  </xdr:twoCellAnchor>
  <xdr:twoCellAnchor editAs="oneCell">
    <xdr:from>
      <xdr:col>16383</xdr:col>
      <xdr:colOff>24216</xdr:colOff>
      <xdr:row>155</xdr:row>
      <xdr:rowOff>208907</xdr:rowOff>
    </xdr:from>
    <xdr:to>
      <xdr:col>16383</xdr:col>
      <xdr:colOff>262311</xdr:colOff>
      <xdr:row>156</xdr:row>
      <xdr:rowOff>152100</xdr:rowOff>
    </xdr:to>
    <xdr:pic>
      <xdr:nvPicPr>
        <xdr:cNvPr id="888" name="Picture 887">
          <a:hlinkClick xmlns:r="http://schemas.openxmlformats.org/officeDocument/2006/relationships" r:id="rId41"/>
        </xdr:cNvPr>
        <xdr:cNvPicPr>
          <a:picLocks noChangeAspect="1"/>
        </xdr:cNvPicPr>
      </xdr:nvPicPr>
      <xdr:blipFill>
        <a:blip xmlns:r="http://schemas.openxmlformats.org/officeDocument/2006/relationships" r:embed="rId42"/>
        <a:stretch>
          <a:fillRect/>
        </a:stretch>
      </xdr:blipFill>
      <xdr:spPr>
        <a:xfrm>
          <a:off x="6481843" y="39640793"/>
          <a:ext cx="238095" cy="193426"/>
        </a:xfrm>
        <a:prstGeom prst="rect">
          <a:avLst/>
        </a:prstGeom>
      </xdr:spPr>
    </xdr:pic>
    <xdr:clientData/>
  </xdr:twoCellAnchor>
  <xdr:twoCellAnchor editAs="oneCell">
    <xdr:from>
      <xdr:col>16383</xdr:col>
      <xdr:colOff>24216</xdr:colOff>
      <xdr:row>156</xdr:row>
      <xdr:rowOff>174771</xdr:rowOff>
    </xdr:from>
    <xdr:to>
      <xdr:col>16383</xdr:col>
      <xdr:colOff>262311</xdr:colOff>
      <xdr:row>157</xdr:row>
      <xdr:rowOff>115014</xdr:rowOff>
    </xdr:to>
    <xdr:pic>
      <xdr:nvPicPr>
        <xdr:cNvPr id="889" name="Picture 888">
          <a:hlinkClick xmlns:r="http://schemas.openxmlformats.org/officeDocument/2006/relationships" r:id="rId43"/>
        </xdr:cNvPr>
        <xdr:cNvPicPr>
          <a:picLocks noChangeAspect="1"/>
        </xdr:cNvPicPr>
      </xdr:nvPicPr>
      <xdr:blipFill>
        <a:blip xmlns:r="http://schemas.openxmlformats.org/officeDocument/2006/relationships" r:embed="rId44"/>
        <a:stretch>
          <a:fillRect/>
        </a:stretch>
      </xdr:blipFill>
      <xdr:spPr>
        <a:xfrm>
          <a:off x="6481843" y="39856890"/>
          <a:ext cx="238095" cy="190476"/>
        </a:xfrm>
        <a:prstGeom prst="rect">
          <a:avLst/>
        </a:prstGeom>
      </xdr:spPr>
    </xdr:pic>
    <xdr:clientData/>
  </xdr:twoCellAnchor>
  <xdr:twoCellAnchor editAs="oneCell">
    <xdr:from>
      <xdr:col>16383</xdr:col>
      <xdr:colOff>32287</xdr:colOff>
      <xdr:row>190</xdr:row>
      <xdr:rowOff>79931</xdr:rowOff>
    </xdr:from>
    <xdr:to>
      <xdr:col>16383</xdr:col>
      <xdr:colOff>270382</xdr:colOff>
      <xdr:row>191</xdr:row>
      <xdr:rowOff>24210</xdr:rowOff>
    </xdr:to>
    <xdr:pic>
      <xdr:nvPicPr>
        <xdr:cNvPr id="894" name="Picture 893">
          <a:hlinkClick xmlns:r="http://schemas.openxmlformats.org/officeDocument/2006/relationships" r:id="rId85"/>
        </xdr:cNvPr>
        <xdr:cNvPicPr>
          <a:picLocks noChangeAspect="1"/>
        </xdr:cNvPicPr>
      </xdr:nvPicPr>
      <xdr:blipFill>
        <a:blip xmlns:r="http://schemas.openxmlformats.org/officeDocument/2006/relationships" r:embed="rId26"/>
        <a:stretch>
          <a:fillRect/>
        </a:stretch>
      </xdr:blipFill>
      <xdr:spPr>
        <a:xfrm>
          <a:off x="6489914" y="48181181"/>
          <a:ext cx="238095" cy="194512"/>
        </a:xfrm>
        <a:prstGeom prst="rect">
          <a:avLst/>
        </a:prstGeom>
      </xdr:spPr>
    </xdr:pic>
    <xdr:clientData/>
  </xdr:twoCellAnchor>
  <xdr:twoCellAnchor editAs="oneCell">
    <xdr:from>
      <xdr:col>16383</xdr:col>
      <xdr:colOff>32287</xdr:colOff>
      <xdr:row>191</xdr:row>
      <xdr:rowOff>49932</xdr:rowOff>
    </xdr:from>
    <xdr:to>
      <xdr:col>16383</xdr:col>
      <xdr:colOff>270382</xdr:colOff>
      <xdr:row>191</xdr:row>
      <xdr:rowOff>240408</xdr:rowOff>
    </xdr:to>
    <xdr:pic>
      <xdr:nvPicPr>
        <xdr:cNvPr id="895" name="Picture 894">
          <a:hlinkClick xmlns:r="http://schemas.openxmlformats.org/officeDocument/2006/relationships" r:id="rId27"/>
        </xdr:cNvPr>
        <xdr:cNvPicPr>
          <a:picLocks noChangeAspect="1"/>
        </xdr:cNvPicPr>
      </xdr:nvPicPr>
      <xdr:blipFill>
        <a:blip xmlns:r="http://schemas.openxmlformats.org/officeDocument/2006/relationships" r:embed="rId28"/>
        <a:stretch>
          <a:fillRect/>
        </a:stretch>
      </xdr:blipFill>
      <xdr:spPr>
        <a:xfrm>
          <a:off x="6489914" y="48401415"/>
          <a:ext cx="238095" cy="190476"/>
        </a:xfrm>
        <a:prstGeom prst="rect">
          <a:avLst/>
        </a:prstGeom>
      </xdr:spPr>
    </xdr:pic>
    <xdr:clientData/>
  </xdr:twoCellAnchor>
  <xdr:twoCellAnchor editAs="oneCell">
    <xdr:from>
      <xdr:col>16383</xdr:col>
      <xdr:colOff>32287</xdr:colOff>
      <xdr:row>192</xdr:row>
      <xdr:rowOff>24543</xdr:rowOff>
    </xdr:from>
    <xdr:to>
      <xdr:col>16383</xdr:col>
      <xdr:colOff>270382</xdr:colOff>
      <xdr:row>192</xdr:row>
      <xdr:rowOff>215019</xdr:rowOff>
    </xdr:to>
    <xdr:pic>
      <xdr:nvPicPr>
        <xdr:cNvPr id="896" name="Picture 895">
          <a:hlinkClick xmlns:r="http://schemas.openxmlformats.org/officeDocument/2006/relationships" r:id="rId29"/>
        </xdr:cNvPr>
        <xdr:cNvPicPr>
          <a:picLocks noChangeAspect="1"/>
        </xdr:cNvPicPr>
      </xdr:nvPicPr>
      <xdr:blipFill>
        <a:blip xmlns:r="http://schemas.openxmlformats.org/officeDocument/2006/relationships" r:embed="rId30"/>
        <a:stretch>
          <a:fillRect/>
        </a:stretch>
      </xdr:blipFill>
      <xdr:spPr>
        <a:xfrm>
          <a:off x="6489914" y="48626259"/>
          <a:ext cx="238095" cy="190476"/>
        </a:xfrm>
        <a:prstGeom prst="rect">
          <a:avLst/>
        </a:prstGeom>
      </xdr:spPr>
    </xdr:pic>
    <xdr:clientData/>
  </xdr:twoCellAnchor>
  <xdr:twoCellAnchor editAs="oneCell">
    <xdr:from>
      <xdr:col>16383</xdr:col>
      <xdr:colOff>32287</xdr:colOff>
      <xdr:row>193</xdr:row>
      <xdr:rowOff>8604</xdr:rowOff>
    </xdr:from>
    <xdr:to>
      <xdr:col>16383</xdr:col>
      <xdr:colOff>270382</xdr:colOff>
      <xdr:row>193</xdr:row>
      <xdr:rowOff>198200</xdr:rowOff>
    </xdr:to>
    <xdr:pic>
      <xdr:nvPicPr>
        <xdr:cNvPr id="897" name="Picture 896">
          <a:hlinkClick xmlns:r="http://schemas.openxmlformats.org/officeDocument/2006/relationships" r:id="rId31"/>
        </xdr:cNvPr>
        <xdr:cNvPicPr>
          <a:picLocks noChangeAspect="1"/>
        </xdr:cNvPicPr>
      </xdr:nvPicPr>
      <xdr:blipFill>
        <a:blip xmlns:r="http://schemas.openxmlformats.org/officeDocument/2006/relationships" r:embed="rId32"/>
        <a:stretch>
          <a:fillRect/>
        </a:stretch>
      </xdr:blipFill>
      <xdr:spPr>
        <a:xfrm>
          <a:off x="6489914" y="48860553"/>
          <a:ext cx="238095" cy="189596"/>
        </a:xfrm>
        <a:prstGeom prst="rect">
          <a:avLst/>
        </a:prstGeom>
      </xdr:spPr>
    </xdr:pic>
    <xdr:clientData/>
  </xdr:twoCellAnchor>
  <xdr:twoCellAnchor editAs="oneCell">
    <xdr:from>
      <xdr:col>16383</xdr:col>
      <xdr:colOff>32287</xdr:colOff>
      <xdr:row>193</xdr:row>
      <xdr:rowOff>224201</xdr:rowOff>
    </xdr:from>
    <xdr:to>
      <xdr:col>16383</xdr:col>
      <xdr:colOff>270382</xdr:colOff>
      <xdr:row>194</xdr:row>
      <xdr:rowOff>163562</xdr:rowOff>
    </xdr:to>
    <xdr:pic>
      <xdr:nvPicPr>
        <xdr:cNvPr id="898" name="Picture 897">
          <a:hlinkClick xmlns:r="http://schemas.openxmlformats.org/officeDocument/2006/relationships" r:id="rId33"/>
        </xdr:cNvPr>
        <xdr:cNvPicPr>
          <a:picLocks noChangeAspect="1"/>
        </xdr:cNvPicPr>
      </xdr:nvPicPr>
      <xdr:blipFill>
        <a:blip xmlns:r="http://schemas.openxmlformats.org/officeDocument/2006/relationships" r:embed="rId34"/>
        <a:stretch>
          <a:fillRect/>
        </a:stretch>
      </xdr:blipFill>
      <xdr:spPr>
        <a:xfrm>
          <a:off x="6489914" y="49076150"/>
          <a:ext cx="238095" cy="189594"/>
        </a:xfrm>
        <a:prstGeom prst="rect">
          <a:avLst/>
        </a:prstGeom>
      </xdr:spPr>
    </xdr:pic>
    <xdr:clientData/>
  </xdr:twoCellAnchor>
  <xdr:twoCellAnchor editAs="oneCell">
    <xdr:from>
      <xdr:col>16383</xdr:col>
      <xdr:colOff>32287</xdr:colOff>
      <xdr:row>194</xdr:row>
      <xdr:rowOff>196551</xdr:rowOff>
    </xdr:from>
    <xdr:to>
      <xdr:col>16383</xdr:col>
      <xdr:colOff>270382</xdr:colOff>
      <xdr:row>195</xdr:row>
      <xdr:rowOff>135914</xdr:rowOff>
    </xdr:to>
    <xdr:pic>
      <xdr:nvPicPr>
        <xdr:cNvPr id="899" name="Picture 898">
          <a:hlinkClick xmlns:r="http://schemas.openxmlformats.org/officeDocument/2006/relationships" r:id="rId35"/>
        </xdr:cNvPr>
        <xdr:cNvPicPr>
          <a:picLocks noChangeAspect="1"/>
        </xdr:cNvPicPr>
      </xdr:nvPicPr>
      <xdr:blipFill>
        <a:blip xmlns:r="http://schemas.openxmlformats.org/officeDocument/2006/relationships" r:embed="rId36"/>
        <a:stretch>
          <a:fillRect/>
        </a:stretch>
      </xdr:blipFill>
      <xdr:spPr>
        <a:xfrm>
          <a:off x="6489914" y="49298733"/>
          <a:ext cx="238095" cy="189596"/>
        </a:xfrm>
        <a:prstGeom prst="rect">
          <a:avLst/>
        </a:prstGeom>
      </xdr:spPr>
    </xdr:pic>
    <xdr:clientData/>
  </xdr:twoCellAnchor>
  <xdr:twoCellAnchor editAs="oneCell">
    <xdr:from>
      <xdr:col>16383</xdr:col>
      <xdr:colOff>32287</xdr:colOff>
      <xdr:row>195</xdr:row>
      <xdr:rowOff>166497</xdr:rowOff>
    </xdr:from>
    <xdr:to>
      <xdr:col>16383</xdr:col>
      <xdr:colOff>270382</xdr:colOff>
      <xdr:row>196</xdr:row>
      <xdr:rowOff>105859</xdr:rowOff>
    </xdr:to>
    <xdr:pic>
      <xdr:nvPicPr>
        <xdr:cNvPr id="900" name="Picture 899">
          <a:hlinkClick xmlns:r="http://schemas.openxmlformats.org/officeDocument/2006/relationships" r:id="rId37"/>
        </xdr:cNvPr>
        <xdr:cNvPicPr>
          <a:picLocks noChangeAspect="1"/>
        </xdr:cNvPicPr>
      </xdr:nvPicPr>
      <xdr:blipFill>
        <a:blip xmlns:r="http://schemas.openxmlformats.org/officeDocument/2006/relationships" r:embed="rId38"/>
        <a:stretch>
          <a:fillRect/>
        </a:stretch>
      </xdr:blipFill>
      <xdr:spPr>
        <a:xfrm>
          <a:off x="6489914" y="49518912"/>
          <a:ext cx="238095" cy="189595"/>
        </a:xfrm>
        <a:prstGeom prst="rect">
          <a:avLst/>
        </a:prstGeom>
      </xdr:spPr>
    </xdr:pic>
    <xdr:clientData/>
  </xdr:twoCellAnchor>
  <xdr:twoCellAnchor editAs="oneCell">
    <xdr:from>
      <xdr:col>16383</xdr:col>
      <xdr:colOff>32287</xdr:colOff>
      <xdr:row>196</xdr:row>
      <xdr:rowOff>137611</xdr:rowOff>
    </xdr:from>
    <xdr:to>
      <xdr:col>16383</xdr:col>
      <xdr:colOff>270382</xdr:colOff>
      <xdr:row>197</xdr:row>
      <xdr:rowOff>76974</xdr:rowOff>
    </xdr:to>
    <xdr:pic>
      <xdr:nvPicPr>
        <xdr:cNvPr id="901" name="Picture 900">
          <a:hlinkClick xmlns:r="http://schemas.openxmlformats.org/officeDocument/2006/relationships" r:id="rId39"/>
        </xdr:cNvPr>
        <xdr:cNvPicPr>
          <a:picLocks noChangeAspect="1"/>
        </xdr:cNvPicPr>
      </xdr:nvPicPr>
      <xdr:blipFill>
        <a:blip xmlns:r="http://schemas.openxmlformats.org/officeDocument/2006/relationships" r:embed="rId40"/>
        <a:stretch>
          <a:fillRect/>
        </a:stretch>
      </xdr:blipFill>
      <xdr:spPr>
        <a:xfrm>
          <a:off x="6489914" y="49740259"/>
          <a:ext cx="238095" cy="189596"/>
        </a:xfrm>
        <a:prstGeom prst="rect">
          <a:avLst/>
        </a:prstGeom>
      </xdr:spPr>
    </xdr:pic>
    <xdr:clientData/>
  </xdr:twoCellAnchor>
  <xdr:twoCellAnchor editAs="oneCell">
    <xdr:from>
      <xdr:col>16383</xdr:col>
      <xdr:colOff>32287</xdr:colOff>
      <xdr:row>197</xdr:row>
      <xdr:rowOff>103973</xdr:rowOff>
    </xdr:from>
    <xdr:to>
      <xdr:col>16383</xdr:col>
      <xdr:colOff>270382</xdr:colOff>
      <xdr:row>198</xdr:row>
      <xdr:rowOff>47166</xdr:rowOff>
    </xdr:to>
    <xdr:pic>
      <xdr:nvPicPr>
        <xdr:cNvPr id="902" name="Picture 901">
          <a:hlinkClick xmlns:r="http://schemas.openxmlformats.org/officeDocument/2006/relationships" r:id="rId41"/>
        </xdr:cNvPr>
        <xdr:cNvPicPr>
          <a:picLocks noChangeAspect="1"/>
        </xdr:cNvPicPr>
      </xdr:nvPicPr>
      <xdr:blipFill>
        <a:blip xmlns:r="http://schemas.openxmlformats.org/officeDocument/2006/relationships" r:embed="rId42"/>
        <a:stretch>
          <a:fillRect/>
        </a:stretch>
      </xdr:blipFill>
      <xdr:spPr>
        <a:xfrm>
          <a:off x="6489914" y="49956854"/>
          <a:ext cx="238095" cy="193426"/>
        </a:xfrm>
        <a:prstGeom prst="rect">
          <a:avLst/>
        </a:prstGeom>
      </xdr:spPr>
    </xdr:pic>
    <xdr:clientData/>
  </xdr:twoCellAnchor>
  <xdr:twoCellAnchor editAs="oneCell">
    <xdr:from>
      <xdr:col>16383</xdr:col>
      <xdr:colOff>32287</xdr:colOff>
      <xdr:row>198</xdr:row>
      <xdr:rowOff>69837</xdr:rowOff>
    </xdr:from>
    <xdr:to>
      <xdr:col>16383</xdr:col>
      <xdr:colOff>270382</xdr:colOff>
      <xdr:row>199</xdr:row>
      <xdr:rowOff>10080</xdr:rowOff>
    </xdr:to>
    <xdr:pic>
      <xdr:nvPicPr>
        <xdr:cNvPr id="903" name="Picture 902">
          <a:hlinkClick xmlns:r="http://schemas.openxmlformats.org/officeDocument/2006/relationships" r:id="rId43"/>
        </xdr:cNvPr>
        <xdr:cNvPicPr>
          <a:picLocks noChangeAspect="1"/>
        </xdr:cNvPicPr>
      </xdr:nvPicPr>
      <xdr:blipFill>
        <a:blip xmlns:r="http://schemas.openxmlformats.org/officeDocument/2006/relationships" r:embed="rId44"/>
        <a:stretch>
          <a:fillRect/>
        </a:stretch>
      </xdr:blipFill>
      <xdr:spPr>
        <a:xfrm>
          <a:off x="6489914" y="50172951"/>
          <a:ext cx="238095" cy="190476"/>
        </a:xfrm>
        <a:prstGeom prst="rect">
          <a:avLst/>
        </a:prstGeom>
      </xdr:spPr>
    </xdr:pic>
    <xdr:clientData/>
  </xdr:twoCellAnchor>
  <xdr:twoCellAnchor editAs="oneCell">
    <xdr:from>
      <xdr:col>3</xdr:col>
      <xdr:colOff>912140</xdr:colOff>
      <xdr:row>388</xdr:row>
      <xdr:rowOff>137225</xdr:rowOff>
    </xdr:from>
    <xdr:to>
      <xdr:col>4</xdr:col>
      <xdr:colOff>24540</xdr:colOff>
      <xdr:row>391</xdr:row>
      <xdr:rowOff>23409</xdr:rowOff>
    </xdr:to>
    <xdr:pic>
      <xdr:nvPicPr>
        <xdr:cNvPr id="683" name="Picture 682">
          <a:hlinkClick xmlns:r="http://schemas.openxmlformats.org/officeDocument/2006/relationships" r:id="rId88"/>
        </xdr:cNvPr>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2954365" y="56746399"/>
          <a:ext cx="1219200" cy="370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xdr:row>
          <xdr:rowOff>114300</xdr:rowOff>
        </xdr:from>
        <xdr:to>
          <xdr:col>1</xdr:col>
          <xdr:colOff>333375</xdr:colOff>
          <xdr:row>2</xdr:row>
          <xdr:rowOff>323850</xdr:rowOff>
        </xdr:to>
        <xdr:sp macro="" textlink="">
          <xdr:nvSpPr>
            <xdr:cNvPr id="10345" name="Check Box 105" descr="Check Box"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xdr:row>
          <xdr:rowOff>123825</xdr:rowOff>
        </xdr:from>
        <xdr:to>
          <xdr:col>1</xdr:col>
          <xdr:colOff>323850</xdr:colOff>
          <xdr:row>3</xdr:row>
          <xdr:rowOff>333375</xdr:rowOff>
        </xdr:to>
        <xdr:sp macro="" textlink="">
          <xdr:nvSpPr>
            <xdr:cNvPr id="10346" name="Check Box 106" descr="Check Box"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123825</xdr:rowOff>
        </xdr:from>
        <xdr:to>
          <xdr:col>1</xdr:col>
          <xdr:colOff>333375</xdr:colOff>
          <xdr:row>4</xdr:row>
          <xdr:rowOff>333375</xdr:rowOff>
        </xdr:to>
        <xdr:sp macro="" textlink="">
          <xdr:nvSpPr>
            <xdr:cNvPr id="10347" name="Check Box 107" descr="Check Box" hidden="1">
              <a:extLst>
                <a:ext uri="{63B3BB69-23CF-44E3-9099-C40C66FF867C}">
                  <a14:compatExt spid="_x0000_s1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xdr:row>
          <xdr:rowOff>104775</xdr:rowOff>
        </xdr:from>
        <xdr:to>
          <xdr:col>1</xdr:col>
          <xdr:colOff>323850</xdr:colOff>
          <xdr:row>5</xdr:row>
          <xdr:rowOff>314325</xdr:rowOff>
        </xdr:to>
        <xdr:sp macro="" textlink="">
          <xdr:nvSpPr>
            <xdr:cNvPr id="10348" name="Check Box 108" descr="Check Box" hidden="1">
              <a:extLst>
                <a:ext uri="{63B3BB69-23CF-44E3-9099-C40C66FF867C}">
                  <a14:compatExt spid="_x0000_s1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104775</xdr:rowOff>
        </xdr:from>
        <xdr:to>
          <xdr:col>1</xdr:col>
          <xdr:colOff>323850</xdr:colOff>
          <xdr:row>6</xdr:row>
          <xdr:rowOff>314325</xdr:rowOff>
        </xdr:to>
        <xdr:sp macro="" textlink="">
          <xdr:nvSpPr>
            <xdr:cNvPr id="10349" name="Check Box 109" descr="Check Box" hidden="1">
              <a:extLst>
                <a:ext uri="{63B3BB69-23CF-44E3-9099-C40C66FF867C}">
                  <a14:compatExt spid="_x0000_s1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114300</xdr:rowOff>
        </xdr:from>
        <xdr:to>
          <xdr:col>1</xdr:col>
          <xdr:colOff>323850</xdr:colOff>
          <xdr:row>7</xdr:row>
          <xdr:rowOff>323850</xdr:rowOff>
        </xdr:to>
        <xdr:sp macro="" textlink="">
          <xdr:nvSpPr>
            <xdr:cNvPr id="10350" name="Check Box 110" descr="Check Box"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114300</xdr:rowOff>
        </xdr:from>
        <xdr:to>
          <xdr:col>1</xdr:col>
          <xdr:colOff>323850</xdr:colOff>
          <xdr:row>8</xdr:row>
          <xdr:rowOff>323850</xdr:rowOff>
        </xdr:to>
        <xdr:sp macro="" textlink="">
          <xdr:nvSpPr>
            <xdr:cNvPr id="10351" name="Check Box 111" descr="Check Box"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xdr:row>
          <xdr:rowOff>114300</xdr:rowOff>
        </xdr:from>
        <xdr:to>
          <xdr:col>1</xdr:col>
          <xdr:colOff>323850</xdr:colOff>
          <xdr:row>11</xdr:row>
          <xdr:rowOff>323850</xdr:rowOff>
        </xdr:to>
        <xdr:sp macro="" textlink="">
          <xdr:nvSpPr>
            <xdr:cNvPr id="10354" name="Check Box 114" descr="Check Box"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xdr:row>
          <xdr:rowOff>114300</xdr:rowOff>
        </xdr:from>
        <xdr:to>
          <xdr:col>1</xdr:col>
          <xdr:colOff>323850</xdr:colOff>
          <xdr:row>12</xdr:row>
          <xdr:rowOff>323850</xdr:rowOff>
        </xdr:to>
        <xdr:sp macro="" textlink="">
          <xdr:nvSpPr>
            <xdr:cNvPr id="10355" name="Check Box 115" descr="Check Box"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xdr:row>
          <xdr:rowOff>114300</xdr:rowOff>
        </xdr:from>
        <xdr:to>
          <xdr:col>1</xdr:col>
          <xdr:colOff>323850</xdr:colOff>
          <xdr:row>13</xdr:row>
          <xdr:rowOff>323850</xdr:rowOff>
        </xdr:to>
        <xdr:sp macro="" textlink="">
          <xdr:nvSpPr>
            <xdr:cNvPr id="10356" name="Check Box 116" descr="Check Box" hidden="1">
              <a:extLst>
                <a:ext uri="{63B3BB69-23CF-44E3-9099-C40C66FF867C}">
                  <a14:compatExt spid="_x0000_s1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114300</xdr:rowOff>
        </xdr:from>
        <xdr:to>
          <xdr:col>1</xdr:col>
          <xdr:colOff>323850</xdr:colOff>
          <xdr:row>15</xdr:row>
          <xdr:rowOff>323850</xdr:rowOff>
        </xdr:to>
        <xdr:sp macro="" textlink="">
          <xdr:nvSpPr>
            <xdr:cNvPr id="10358" name="Check Box 118" descr="Check Box"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xdr:row>
          <xdr:rowOff>114300</xdr:rowOff>
        </xdr:from>
        <xdr:to>
          <xdr:col>1</xdr:col>
          <xdr:colOff>323850</xdr:colOff>
          <xdr:row>16</xdr:row>
          <xdr:rowOff>323850</xdr:rowOff>
        </xdr:to>
        <xdr:sp macro="" textlink="">
          <xdr:nvSpPr>
            <xdr:cNvPr id="10359" name="Check Box 119" descr="Check Box"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114300</xdr:rowOff>
        </xdr:from>
        <xdr:to>
          <xdr:col>1</xdr:col>
          <xdr:colOff>323850</xdr:colOff>
          <xdr:row>17</xdr:row>
          <xdr:rowOff>323850</xdr:rowOff>
        </xdr:to>
        <xdr:sp macro="" textlink="">
          <xdr:nvSpPr>
            <xdr:cNvPr id="10360" name="Check Box 120" descr="Check Box"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114300</xdr:rowOff>
        </xdr:from>
        <xdr:to>
          <xdr:col>3</xdr:col>
          <xdr:colOff>323850</xdr:colOff>
          <xdr:row>2</xdr:row>
          <xdr:rowOff>323850</xdr:rowOff>
        </xdr:to>
        <xdr:sp macro="" textlink="">
          <xdr:nvSpPr>
            <xdr:cNvPr id="10371" name="Check Box 131" descr="Check Box"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xdr:row>
          <xdr:rowOff>114300</xdr:rowOff>
        </xdr:from>
        <xdr:to>
          <xdr:col>3</xdr:col>
          <xdr:colOff>323850</xdr:colOff>
          <xdr:row>3</xdr:row>
          <xdr:rowOff>323850</xdr:rowOff>
        </xdr:to>
        <xdr:sp macro="" textlink="">
          <xdr:nvSpPr>
            <xdr:cNvPr id="10372" name="Check Box 132" descr="Check Box"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xdr:row>
          <xdr:rowOff>114300</xdr:rowOff>
        </xdr:from>
        <xdr:to>
          <xdr:col>3</xdr:col>
          <xdr:colOff>323850</xdr:colOff>
          <xdr:row>4</xdr:row>
          <xdr:rowOff>323850</xdr:rowOff>
        </xdr:to>
        <xdr:sp macro="" textlink="">
          <xdr:nvSpPr>
            <xdr:cNvPr id="10373" name="Check Box 133" descr="Check Box"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xdr:row>
          <xdr:rowOff>114300</xdr:rowOff>
        </xdr:from>
        <xdr:to>
          <xdr:col>3</xdr:col>
          <xdr:colOff>323850</xdr:colOff>
          <xdr:row>5</xdr:row>
          <xdr:rowOff>323850</xdr:rowOff>
        </xdr:to>
        <xdr:sp macro="" textlink="">
          <xdr:nvSpPr>
            <xdr:cNvPr id="10374" name="Check Box 134" descr="Check Box"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xdr:row>
          <xdr:rowOff>114300</xdr:rowOff>
        </xdr:from>
        <xdr:to>
          <xdr:col>3</xdr:col>
          <xdr:colOff>323850</xdr:colOff>
          <xdr:row>6</xdr:row>
          <xdr:rowOff>323850</xdr:rowOff>
        </xdr:to>
        <xdr:sp macro="" textlink="">
          <xdr:nvSpPr>
            <xdr:cNvPr id="10375" name="Check Box 135" descr="Check Box"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xdr:row>
          <xdr:rowOff>114300</xdr:rowOff>
        </xdr:from>
        <xdr:to>
          <xdr:col>3</xdr:col>
          <xdr:colOff>323850</xdr:colOff>
          <xdr:row>7</xdr:row>
          <xdr:rowOff>323850</xdr:rowOff>
        </xdr:to>
        <xdr:sp macro="" textlink="">
          <xdr:nvSpPr>
            <xdr:cNvPr id="10376" name="Check Box 136" descr="Check Box"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xdr:row>
          <xdr:rowOff>114300</xdr:rowOff>
        </xdr:from>
        <xdr:to>
          <xdr:col>3</xdr:col>
          <xdr:colOff>323850</xdr:colOff>
          <xdr:row>8</xdr:row>
          <xdr:rowOff>323850</xdr:rowOff>
        </xdr:to>
        <xdr:sp macro="" textlink="">
          <xdr:nvSpPr>
            <xdr:cNvPr id="10377" name="Check Box 137" descr="Check Box"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xdr:row>
          <xdr:rowOff>114300</xdr:rowOff>
        </xdr:from>
        <xdr:to>
          <xdr:col>3</xdr:col>
          <xdr:colOff>323850</xdr:colOff>
          <xdr:row>11</xdr:row>
          <xdr:rowOff>323850</xdr:rowOff>
        </xdr:to>
        <xdr:sp macro="" textlink="">
          <xdr:nvSpPr>
            <xdr:cNvPr id="10380" name="Check Box 140" descr="Check Box"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114300</xdr:rowOff>
        </xdr:from>
        <xdr:to>
          <xdr:col>3</xdr:col>
          <xdr:colOff>323850</xdr:colOff>
          <xdr:row>12</xdr:row>
          <xdr:rowOff>323850</xdr:rowOff>
        </xdr:to>
        <xdr:sp macro="" textlink="">
          <xdr:nvSpPr>
            <xdr:cNvPr id="10381" name="Check Box 141" descr="Check Box"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114300</xdr:rowOff>
        </xdr:from>
        <xdr:to>
          <xdr:col>3</xdr:col>
          <xdr:colOff>323850</xdr:colOff>
          <xdr:row>15</xdr:row>
          <xdr:rowOff>323850</xdr:rowOff>
        </xdr:to>
        <xdr:sp macro="" textlink="">
          <xdr:nvSpPr>
            <xdr:cNvPr id="10384" name="Check Box 144" descr="Check Box"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xdr:row>
          <xdr:rowOff>114300</xdr:rowOff>
        </xdr:from>
        <xdr:to>
          <xdr:col>3</xdr:col>
          <xdr:colOff>323850</xdr:colOff>
          <xdr:row>6</xdr:row>
          <xdr:rowOff>323850</xdr:rowOff>
        </xdr:to>
        <xdr:sp macro="" textlink="">
          <xdr:nvSpPr>
            <xdr:cNvPr id="10397" name="Check Box 157" descr="Check Box"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xdr:row>
          <xdr:rowOff>114300</xdr:rowOff>
        </xdr:from>
        <xdr:to>
          <xdr:col>5</xdr:col>
          <xdr:colOff>323850</xdr:colOff>
          <xdr:row>2</xdr:row>
          <xdr:rowOff>323850</xdr:rowOff>
        </xdr:to>
        <xdr:sp macro="" textlink="">
          <xdr:nvSpPr>
            <xdr:cNvPr id="10398" name="Check Box 158" descr="Check Box" hidden="1">
              <a:extLst>
                <a:ext uri="{63B3BB69-23CF-44E3-9099-C40C66FF867C}">
                  <a14:compatExt spid="_x0000_s1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xdr:row>
          <xdr:rowOff>114300</xdr:rowOff>
        </xdr:from>
        <xdr:to>
          <xdr:col>5</xdr:col>
          <xdr:colOff>323850</xdr:colOff>
          <xdr:row>3</xdr:row>
          <xdr:rowOff>323850</xdr:rowOff>
        </xdr:to>
        <xdr:sp macro="" textlink="">
          <xdr:nvSpPr>
            <xdr:cNvPr id="10399" name="Check Box 159" descr="Check Box" hidden="1">
              <a:extLst>
                <a:ext uri="{63B3BB69-23CF-44E3-9099-C40C66FF867C}">
                  <a14:compatExt spid="_x0000_s1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xdr:row>
          <xdr:rowOff>114300</xdr:rowOff>
        </xdr:from>
        <xdr:to>
          <xdr:col>5</xdr:col>
          <xdr:colOff>323850</xdr:colOff>
          <xdr:row>4</xdr:row>
          <xdr:rowOff>323850</xdr:rowOff>
        </xdr:to>
        <xdr:sp macro="" textlink="">
          <xdr:nvSpPr>
            <xdr:cNvPr id="10400" name="Check Box 160" descr="Check Box" hidden="1">
              <a:extLst>
                <a:ext uri="{63B3BB69-23CF-44E3-9099-C40C66FF867C}">
                  <a14:compatExt spid="_x0000_s1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xdr:row>
          <xdr:rowOff>114300</xdr:rowOff>
        </xdr:from>
        <xdr:to>
          <xdr:col>5</xdr:col>
          <xdr:colOff>323850</xdr:colOff>
          <xdr:row>5</xdr:row>
          <xdr:rowOff>323850</xdr:rowOff>
        </xdr:to>
        <xdr:sp macro="" textlink="">
          <xdr:nvSpPr>
            <xdr:cNvPr id="10401" name="Check Box 161" descr="Check Box"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114300</xdr:rowOff>
        </xdr:from>
        <xdr:to>
          <xdr:col>5</xdr:col>
          <xdr:colOff>323850</xdr:colOff>
          <xdr:row>6</xdr:row>
          <xdr:rowOff>323850</xdr:rowOff>
        </xdr:to>
        <xdr:sp macro="" textlink="">
          <xdr:nvSpPr>
            <xdr:cNvPr id="10402" name="Check Box 162" descr="Check Box" hidden="1">
              <a:extLst>
                <a:ext uri="{63B3BB69-23CF-44E3-9099-C40C66FF867C}">
                  <a14:compatExt spid="_x0000_s10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xdr:row>
          <xdr:rowOff>114300</xdr:rowOff>
        </xdr:from>
        <xdr:to>
          <xdr:col>5</xdr:col>
          <xdr:colOff>323850</xdr:colOff>
          <xdr:row>7</xdr:row>
          <xdr:rowOff>323850</xdr:rowOff>
        </xdr:to>
        <xdr:sp macro="" textlink="">
          <xdr:nvSpPr>
            <xdr:cNvPr id="10403" name="Check Box 163" descr="Check Box"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xdr:row>
          <xdr:rowOff>114300</xdr:rowOff>
        </xdr:from>
        <xdr:to>
          <xdr:col>5</xdr:col>
          <xdr:colOff>323850</xdr:colOff>
          <xdr:row>11</xdr:row>
          <xdr:rowOff>323850</xdr:rowOff>
        </xdr:to>
        <xdr:sp macro="" textlink="">
          <xdr:nvSpPr>
            <xdr:cNvPr id="10407" name="Check Box 167" descr="Check Box" hidden="1">
              <a:extLst>
                <a:ext uri="{63B3BB69-23CF-44E3-9099-C40C66FF867C}">
                  <a14:compatExt spid="_x0000_s1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xdr:row>
          <xdr:rowOff>114300</xdr:rowOff>
        </xdr:from>
        <xdr:to>
          <xdr:col>5</xdr:col>
          <xdr:colOff>323850</xdr:colOff>
          <xdr:row>12</xdr:row>
          <xdr:rowOff>323850</xdr:rowOff>
        </xdr:to>
        <xdr:sp macro="" textlink="">
          <xdr:nvSpPr>
            <xdr:cNvPr id="10408" name="Check Box 168" descr="Check Box" hidden="1">
              <a:extLst>
                <a:ext uri="{63B3BB69-23CF-44E3-9099-C40C66FF867C}">
                  <a14:compatExt spid="_x0000_s1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114300</xdr:rowOff>
        </xdr:from>
        <xdr:to>
          <xdr:col>5</xdr:col>
          <xdr:colOff>323850</xdr:colOff>
          <xdr:row>6</xdr:row>
          <xdr:rowOff>323850</xdr:rowOff>
        </xdr:to>
        <xdr:sp macro="" textlink="">
          <xdr:nvSpPr>
            <xdr:cNvPr id="10424" name="Check Box 184" descr="Check Box" hidden="1">
              <a:extLst>
                <a:ext uri="{63B3BB69-23CF-44E3-9099-C40C66FF867C}">
                  <a14:compatExt spid="_x0000_s1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114300</xdr:rowOff>
        </xdr:from>
        <xdr:to>
          <xdr:col>5</xdr:col>
          <xdr:colOff>323850</xdr:colOff>
          <xdr:row>15</xdr:row>
          <xdr:rowOff>323850</xdr:rowOff>
        </xdr:to>
        <xdr:sp macro="" textlink="">
          <xdr:nvSpPr>
            <xdr:cNvPr id="10425" name="Check Box 185" descr="Check Box" hidden="1">
              <a:extLst>
                <a:ext uri="{63B3BB69-23CF-44E3-9099-C40C66FF867C}">
                  <a14:compatExt spid="_x0000_s1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28575</xdr:colOff>
      <xdr:row>1</xdr:row>
      <xdr:rowOff>47625</xdr:rowOff>
    </xdr:from>
    <xdr:to>
      <xdr:col>4</xdr:col>
      <xdr:colOff>590550</xdr:colOff>
      <xdr:row>1</xdr:row>
      <xdr:rowOff>457200</xdr:rowOff>
    </xdr:to>
    <xdr:pic>
      <xdr:nvPicPr>
        <xdr:cNvPr id="44" name="Picture 4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552450"/>
          <a:ext cx="100012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16</xdr:row>
          <xdr:rowOff>114300</xdr:rowOff>
        </xdr:from>
        <xdr:to>
          <xdr:col>3</xdr:col>
          <xdr:colOff>323850</xdr:colOff>
          <xdr:row>16</xdr:row>
          <xdr:rowOff>323850</xdr:rowOff>
        </xdr:to>
        <xdr:sp macro="" textlink="">
          <xdr:nvSpPr>
            <xdr:cNvPr id="10429" name="Check Box 189" descr="Check Box" hidden="1">
              <a:extLst>
                <a:ext uri="{63B3BB69-23CF-44E3-9099-C40C66FF867C}">
                  <a14:compatExt spid="_x0000_s10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114300</xdr:rowOff>
        </xdr:from>
        <xdr:to>
          <xdr:col>5</xdr:col>
          <xdr:colOff>323850</xdr:colOff>
          <xdr:row>8</xdr:row>
          <xdr:rowOff>323850</xdr:rowOff>
        </xdr:to>
        <xdr:sp macro="" textlink="">
          <xdr:nvSpPr>
            <xdr:cNvPr id="10430" name="Check Box 190" descr="Check Box" hidden="1">
              <a:extLst>
                <a:ext uri="{63B3BB69-23CF-44E3-9099-C40C66FF867C}">
                  <a14:compatExt spid="_x0000_s10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114300</xdr:rowOff>
        </xdr:from>
        <xdr:to>
          <xdr:col>1</xdr:col>
          <xdr:colOff>333375</xdr:colOff>
          <xdr:row>21</xdr:row>
          <xdr:rowOff>323850</xdr:rowOff>
        </xdr:to>
        <xdr:sp macro="" textlink="">
          <xdr:nvSpPr>
            <xdr:cNvPr id="10431" name="Check Box 191" descr="Check Box" hidden="1">
              <a:extLst>
                <a:ext uri="{63B3BB69-23CF-44E3-9099-C40C66FF867C}">
                  <a14:compatExt spid="_x0000_s1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123825</xdr:rowOff>
        </xdr:from>
        <xdr:to>
          <xdr:col>1</xdr:col>
          <xdr:colOff>323850</xdr:colOff>
          <xdr:row>22</xdr:row>
          <xdr:rowOff>333375</xdr:rowOff>
        </xdr:to>
        <xdr:sp macro="" textlink="">
          <xdr:nvSpPr>
            <xdr:cNvPr id="10432" name="Check Box 192" descr="Check Box" hidden="1">
              <a:extLst>
                <a:ext uri="{63B3BB69-23CF-44E3-9099-C40C66FF867C}">
                  <a14:compatExt spid="_x0000_s1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xdr:row>
          <xdr:rowOff>123825</xdr:rowOff>
        </xdr:from>
        <xdr:to>
          <xdr:col>1</xdr:col>
          <xdr:colOff>333375</xdr:colOff>
          <xdr:row>23</xdr:row>
          <xdr:rowOff>333375</xdr:rowOff>
        </xdr:to>
        <xdr:sp macro="" textlink="">
          <xdr:nvSpPr>
            <xdr:cNvPr id="10433" name="Check Box 193" descr="Check Box" hidden="1">
              <a:extLst>
                <a:ext uri="{63B3BB69-23CF-44E3-9099-C40C66FF867C}">
                  <a14:compatExt spid="_x0000_s10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104775</xdr:rowOff>
        </xdr:from>
        <xdr:to>
          <xdr:col>1</xdr:col>
          <xdr:colOff>323850</xdr:colOff>
          <xdr:row>24</xdr:row>
          <xdr:rowOff>314325</xdr:rowOff>
        </xdr:to>
        <xdr:sp macro="" textlink="">
          <xdr:nvSpPr>
            <xdr:cNvPr id="10434" name="Check Box 194" descr="Check Box" hidden="1">
              <a:extLst>
                <a:ext uri="{63B3BB69-23CF-44E3-9099-C40C66FF867C}">
                  <a14:compatExt spid="_x0000_s1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104775</xdr:rowOff>
        </xdr:from>
        <xdr:to>
          <xdr:col>1</xdr:col>
          <xdr:colOff>323850</xdr:colOff>
          <xdr:row>25</xdr:row>
          <xdr:rowOff>314325</xdr:rowOff>
        </xdr:to>
        <xdr:sp macro="" textlink="">
          <xdr:nvSpPr>
            <xdr:cNvPr id="10435" name="Check Box 195" descr="Check Box" hidden="1">
              <a:extLst>
                <a:ext uri="{63B3BB69-23CF-44E3-9099-C40C66FF867C}">
                  <a14:compatExt spid="_x0000_s1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114300</xdr:rowOff>
        </xdr:from>
        <xdr:to>
          <xdr:col>1</xdr:col>
          <xdr:colOff>323850</xdr:colOff>
          <xdr:row>26</xdr:row>
          <xdr:rowOff>323850</xdr:rowOff>
        </xdr:to>
        <xdr:sp macro="" textlink="">
          <xdr:nvSpPr>
            <xdr:cNvPr id="10436" name="Check Box 196" descr="Check Box" hidden="1">
              <a:extLst>
                <a:ext uri="{63B3BB69-23CF-44E3-9099-C40C66FF867C}">
                  <a14:compatExt spid="_x0000_s1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xdr:row>
          <xdr:rowOff>114300</xdr:rowOff>
        </xdr:from>
        <xdr:to>
          <xdr:col>1</xdr:col>
          <xdr:colOff>323850</xdr:colOff>
          <xdr:row>27</xdr:row>
          <xdr:rowOff>323850</xdr:rowOff>
        </xdr:to>
        <xdr:sp macro="" textlink="">
          <xdr:nvSpPr>
            <xdr:cNvPr id="10437" name="Check Box 197" descr="Check Box" hidden="1">
              <a:extLst>
                <a:ext uri="{63B3BB69-23CF-44E3-9099-C40C66FF867C}">
                  <a14:compatExt spid="_x0000_s10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30</xdr:row>
          <xdr:rowOff>114300</xdr:rowOff>
        </xdr:from>
        <xdr:to>
          <xdr:col>1</xdr:col>
          <xdr:colOff>323850</xdr:colOff>
          <xdr:row>30</xdr:row>
          <xdr:rowOff>323850</xdr:rowOff>
        </xdr:to>
        <xdr:sp macro="" textlink="">
          <xdr:nvSpPr>
            <xdr:cNvPr id="10438" name="Check Box 198" descr="Check Box" hidden="1">
              <a:extLst>
                <a:ext uri="{63B3BB69-23CF-44E3-9099-C40C66FF867C}">
                  <a14:compatExt spid="_x0000_s1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xdr:row>
          <xdr:rowOff>114300</xdr:rowOff>
        </xdr:from>
        <xdr:to>
          <xdr:col>1</xdr:col>
          <xdr:colOff>323850</xdr:colOff>
          <xdr:row>31</xdr:row>
          <xdr:rowOff>323850</xdr:rowOff>
        </xdr:to>
        <xdr:sp macro="" textlink="">
          <xdr:nvSpPr>
            <xdr:cNvPr id="10439" name="Check Box 199" descr="Check Box" hidden="1">
              <a:extLst>
                <a:ext uri="{63B3BB69-23CF-44E3-9099-C40C66FF867C}">
                  <a14:compatExt spid="_x0000_s1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32</xdr:row>
          <xdr:rowOff>114300</xdr:rowOff>
        </xdr:from>
        <xdr:to>
          <xdr:col>1</xdr:col>
          <xdr:colOff>323850</xdr:colOff>
          <xdr:row>32</xdr:row>
          <xdr:rowOff>323850</xdr:rowOff>
        </xdr:to>
        <xdr:sp macro="" textlink="">
          <xdr:nvSpPr>
            <xdr:cNvPr id="10440" name="Check Box 200" descr="Check Box" hidden="1">
              <a:extLst>
                <a:ext uri="{63B3BB69-23CF-44E3-9099-C40C66FF867C}">
                  <a14:compatExt spid="_x0000_s1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34</xdr:row>
          <xdr:rowOff>114300</xdr:rowOff>
        </xdr:from>
        <xdr:to>
          <xdr:col>1</xdr:col>
          <xdr:colOff>323850</xdr:colOff>
          <xdr:row>34</xdr:row>
          <xdr:rowOff>323850</xdr:rowOff>
        </xdr:to>
        <xdr:sp macro="" textlink="">
          <xdr:nvSpPr>
            <xdr:cNvPr id="10441" name="Check Box 201" descr="Check Box" hidden="1">
              <a:extLst>
                <a:ext uri="{63B3BB69-23CF-44E3-9099-C40C66FF867C}">
                  <a14:compatExt spid="_x0000_s1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114300</xdr:rowOff>
        </xdr:from>
        <xdr:to>
          <xdr:col>1</xdr:col>
          <xdr:colOff>323850</xdr:colOff>
          <xdr:row>35</xdr:row>
          <xdr:rowOff>323850</xdr:rowOff>
        </xdr:to>
        <xdr:sp macro="" textlink="">
          <xdr:nvSpPr>
            <xdr:cNvPr id="10442" name="Check Box 202" descr="Check Box" hidden="1">
              <a:extLst>
                <a:ext uri="{63B3BB69-23CF-44E3-9099-C40C66FF867C}">
                  <a14:compatExt spid="_x0000_s10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36</xdr:row>
          <xdr:rowOff>114300</xdr:rowOff>
        </xdr:from>
        <xdr:to>
          <xdr:col>1</xdr:col>
          <xdr:colOff>323850</xdr:colOff>
          <xdr:row>36</xdr:row>
          <xdr:rowOff>323850</xdr:rowOff>
        </xdr:to>
        <xdr:sp macro="" textlink="">
          <xdr:nvSpPr>
            <xdr:cNvPr id="10443" name="Check Box 203" descr="Check Box" hidden="1">
              <a:extLst>
                <a:ext uri="{63B3BB69-23CF-44E3-9099-C40C66FF867C}">
                  <a14:compatExt spid="_x0000_s10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114300</xdr:rowOff>
        </xdr:from>
        <xdr:to>
          <xdr:col>3</xdr:col>
          <xdr:colOff>323850</xdr:colOff>
          <xdr:row>21</xdr:row>
          <xdr:rowOff>323850</xdr:rowOff>
        </xdr:to>
        <xdr:sp macro="" textlink="">
          <xdr:nvSpPr>
            <xdr:cNvPr id="10444" name="Check Box 204" descr="Check Box" hidden="1">
              <a:extLst>
                <a:ext uri="{63B3BB69-23CF-44E3-9099-C40C66FF867C}">
                  <a14:compatExt spid="_x0000_s10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114300</xdr:rowOff>
        </xdr:from>
        <xdr:to>
          <xdr:col>3</xdr:col>
          <xdr:colOff>323850</xdr:colOff>
          <xdr:row>22</xdr:row>
          <xdr:rowOff>323850</xdr:rowOff>
        </xdr:to>
        <xdr:sp macro="" textlink="">
          <xdr:nvSpPr>
            <xdr:cNvPr id="10445" name="Check Box 205" descr="Check Box" hidden="1">
              <a:extLst>
                <a:ext uri="{63B3BB69-23CF-44E3-9099-C40C66FF867C}">
                  <a14:compatExt spid="_x0000_s10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114300</xdr:rowOff>
        </xdr:from>
        <xdr:to>
          <xdr:col>3</xdr:col>
          <xdr:colOff>323850</xdr:colOff>
          <xdr:row>23</xdr:row>
          <xdr:rowOff>323850</xdr:rowOff>
        </xdr:to>
        <xdr:sp macro="" textlink="">
          <xdr:nvSpPr>
            <xdr:cNvPr id="10446" name="Check Box 206" descr="Check Box" hidden="1">
              <a:extLst>
                <a:ext uri="{63B3BB69-23CF-44E3-9099-C40C66FF867C}">
                  <a14:compatExt spid="_x0000_s10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114300</xdr:rowOff>
        </xdr:from>
        <xdr:to>
          <xdr:col>3</xdr:col>
          <xdr:colOff>323850</xdr:colOff>
          <xdr:row>24</xdr:row>
          <xdr:rowOff>323850</xdr:rowOff>
        </xdr:to>
        <xdr:sp macro="" textlink="">
          <xdr:nvSpPr>
            <xdr:cNvPr id="10447" name="Check Box 207" descr="Check Box" hidden="1">
              <a:extLst>
                <a:ext uri="{63B3BB69-23CF-44E3-9099-C40C66FF867C}">
                  <a14:compatExt spid="_x0000_s10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114300</xdr:rowOff>
        </xdr:from>
        <xdr:to>
          <xdr:col>3</xdr:col>
          <xdr:colOff>323850</xdr:colOff>
          <xdr:row>25</xdr:row>
          <xdr:rowOff>323850</xdr:rowOff>
        </xdr:to>
        <xdr:sp macro="" textlink="">
          <xdr:nvSpPr>
            <xdr:cNvPr id="10448" name="Check Box 208" descr="Check Box" hidden="1">
              <a:extLst>
                <a:ext uri="{63B3BB69-23CF-44E3-9099-C40C66FF867C}">
                  <a14:compatExt spid="_x0000_s10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114300</xdr:rowOff>
        </xdr:from>
        <xdr:to>
          <xdr:col>3</xdr:col>
          <xdr:colOff>323850</xdr:colOff>
          <xdr:row>26</xdr:row>
          <xdr:rowOff>323850</xdr:rowOff>
        </xdr:to>
        <xdr:sp macro="" textlink="">
          <xdr:nvSpPr>
            <xdr:cNvPr id="10449" name="Check Box 209" descr="Check Box" hidden="1">
              <a:extLst>
                <a:ext uri="{63B3BB69-23CF-44E3-9099-C40C66FF867C}">
                  <a14:compatExt spid="_x0000_s10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114300</xdr:rowOff>
        </xdr:from>
        <xdr:to>
          <xdr:col>3</xdr:col>
          <xdr:colOff>323850</xdr:colOff>
          <xdr:row>27</xdr:row>
          <xdr:rowOff>323850</xdr:rowOff>
        </xdr:to>
        <xdr:sp macro="" textlink="">
          <xdr:nvSpPr>
            <xdr:cNvPr id="10450" name="Check Box 210" descr="Check Box" hidden="1">
              <a:extLst>
                <a:ext uri="{63B3BB69-23CF-44E3-9099-C40C66FF867C}">
                  <a14:compatExt spid="_x0000_s10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114300</xdr:rowOff>
        </xdr:from>
        <xdr:to>
          <xdr:col>3</xdr:col>
          <xdr:colOff>323850</xdr:colOff>
          <xdr:row>30</xdr:row>
          <xdr:rowOff>323850</xdr:rowOff>
        </xdr:to>
        <xdr:sp macro="" textlink="">
          <xdr:nvSpPr>
            <xdr:cNvPr id="10451" name="Check Box 211" descr="Check Box" hidden="1">
              <a:extLst>
                <a:ext uri="{63B3BB69-23CF-44E3-9099-C40C66FF867C}">
                  <a14:compatExt spid="_x0000_s10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31</xdr:row>
          <xdr:rowOff>114300</xdr:rowOff>
        </xdr:from>
        <xdr:to>
          <xdr:col>3</xdr:col>
          <xdr:colOff>323850</xdr:colOff>
          <xdr:row>31</xdr:row>
          <xdr:rowOff>323850</xdr:rowOff>
        </xdr:to>
        <xdr:sp macro="" textlink="">
          <xdr:nvSpPr>
            <xdr:cNvPr id="10452" name="Check Box 212" descr="Check Box" hidden="1">
              <a:extLst>
                <a:ext uri="{63B3BB69-23CF-44E3-9099-C40C66FF867C}">
                  <a14:compatExt spid="_x0000_s10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114300</xdr:rowOff>
        </xdr:from>
        <xdr:to>
          <xdr:col>3</xdr:col>
          <xdr:colOff>323850</xdr:colOff>
          <xdr:row>34</xdr:row>
          <xdr:rowOff>323850</xdr:rowOff>
        </xdr:to>
        <xdr:sp macro="" textlink="">
          <xdr:nvSpPr>
            <xdr:cNvPr id="10453" name="Check Box 213" descr="Check Box" hidden="1">
              <a:extLst>
                <a:ext uri="{63B3BB69-23CF-44E3-9099-C40C66FF867C}">
                  <a14:compatExt spid="_x0000_s10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114300</xdr:rowOff>
        </xdr:from>
        <xdr:to>
          <xdr:col>3</xdr:col>
          <xdr:colOff>323850</xdr:colOff>
          <xdr:row>25</xdr:row>
          <xdr:rowOff>323850</xdr:rowOff>
        </xdr:to>
        <xdr:sp macro="" textlink="">
          <xdr:nvSpPr>
            <xdr:cNvPr id="10454" name="Check Box 214" descr="Check Box" hidden="1">
              <a:extLst>
                <a:ext uri="{63B3BB69-23CF-44E3-9099-C40C66FF867C}">
                  <a14:compatExt spid="_x0000_s10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xdr:row>
          <xdr:rowOff>114300</xdr:rowOff>
        </xdr:from>
        <xdr:to>
          <xdr:col>5</xdr:col>
          <xdr:colOff>323850</xdr:colOff>
          <xdr:row>21</xdr:row>
          <xdr:rowOff>323850</xdr:rowOff>
        </xdr:to>
        <xdr:sp macro="" textlink="">
          <xdr:nvSpPr>
            <xdr:cNvPr id="10455" name="Check Box 215" descr="Check Box" hidden="1">
              <a:extLst>
                <a:ext uri="{63B3BB69-23CF-44E3-9099-C40C66FF867C}">
                  <a14:compatExt spid="_x0000_s10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xdr:row>
          <xdr:rowOff>114300</xdr:rowOff>
        </xdr:from>
        <xdr:to>
          <xdr:col>5</xdr:col>
          <xdr:colOff>323850</xdr:colOff>
          <xdr:row>22</xdr:row>
          <xdr:rowOff>323850</xdr:rowOff>
        </xdr:to>
        <xdr:sp macro="" textlink="">
          <xdr:nvSpPr>
            <xdr:cNvPr id="10456" name="Check Box 216" descr="Check Box" hidden="1">
              <a:extLst>
                <a:ext uri="{63B3BB69-23CF-44E3-9099-C40C66FF867C}">
                  <a14:compatExt spid="_x0000_s10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114300</xdr:rowOff>
        </xdr:from>
        <xdr:to>
          <xdr:col>5</xdr:col>
          <xdr:colOff>323850</xdr:colOff>
          <xdr:row>23</xdr:row>
          <xdr:rowOff>323850</xdr:rowOff>
        </xdr:to>
        <xdr:sp macro="" textlink="">
          <xdr:nvSpPr>
            <xdr:cNvPr id="10457" name="Check Box 217" descr="Check Box" hidden="1">
              <a:extLst>
                <a:ext uri="{63B3BB69-23CF-44E3-9099-C40C66FF867C}">
                  <a14:compatExt spid="_x0000_s10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xdr:row>
          <xdr:rowOff>114300</xdr:rowOff>
        </xdr:from>
        <xdr:to>
          <xdr:col>5</xdr:col>
          <xdr:colOff>323850</xdr:colOff>
          <xdr:row>24</xdr:row>
          <xdr:rowOff>323850</xdr:rowOff>
        </xdr:to>
        <xdr:sp macro="" textlink="">
          <xdr:nvSpPr>
            <xdr:cNvPr id="10458" name="Check Box 218" descr="Check Box" hidden="1">
              <a:extLst>
                <a:ext uri="{63B3BB69-23CF-44E3-9099-C40C66FF867C}">
                  <a14:compatExt spid="_x0000_s10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114300</xdr:rowOff>
        </xdr:from>
        <xdr:to>
          <xdr:col>5</xdr:col>
          <xdr:colOff>323850</xdr:colOff>
          <xdr:row>25</xdr:row>
          <xdr:rowOff>323850</xdr:rowOff>
        </xdr:to>
        <xdr:sp macro="" textlink="">
          <xdr:nvSpPr>
            <xdr:cNvPr id="10459" name="Check Box 219" descr="Check Box" hidden="1">
              <a:extLst>
                <a:ext uri="{63B3BB69-23CF-44E3-9099-C40C66FF867C}">
                  <a14:compatExt spid="_x0000_s1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xdr:row>
          <xdr:rowOff>114300</xdr:rowOff>
        </xdr:from>
        <xdr:to>
          <xdr:col>5</xdr:col>
          <xdr:colOff>323850</xdr:colOff>
          <xdr:row>26</xdr:row>
          <xdr:rowOff>323850</xdr:rowOff>
        </xdr:to>
        <xdr:sp macro="" textlink="">
          <xdr:nvSpPr>
            <xdr:cNvPr id="10460" name="Check Box 220" descr="Check Box" hidden="1">
              <a:extLst>
                <a:ext uri="{63B3BB69-23CF-44E3-9099-C40C66FF867C}">
                  <a14:compatExt spid="_x0000_s10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114300</xdr:rowOff>
        </xdr:from>
        <xdr:to>
          <xdr:col>5</xdr:col>
          <xdr:colOff>323850</xdr:colOff>
          <xdr:row>30</xdr:row>
          <xdr:rowOff>323850</xdr:rowOff>
        </xdr:to>
        <xdr:sp macro="" textlink="">
          <xdr:nvSpPr>
            <xdr:cNvPr id="10461" name="Check Box 221" descr="Check Box" hidden="1">
              <a:extLst>
                <a:ext uri="{63B3BB69-23CF-44E3-9099-C40C66FF867C}">
                  <a14:compatExt spid="_x0000_s10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114300</xdr:rowOff>
        </xdr:from>
        <xdr:to>
          <xdr:col>5</xdr:col>
          <xdr:colOff>323850</xdr:colOff>
          <xdr:row>31</xdr:row>
          <xdr:rowOff>323850</xdr:rowOff>
        </xdr:to>
        <xdr:sp macro="" textlink="">
          <xdr:nvSpPr>
            <xdr:cNvPr id="10462" name="Check Box 222" descr="Check Box" hidden="1">
              <a:extLst>
                <a:ext uri="{63B3BB69-23CF-44E3-9099-C40C66FF867C}">
                  <a14:compatExt spid="_x0000_s10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114300</xdr:rowOff>
        </xdr:from>
        <xdr:to>
          <xdr:col>5</xdr:col>
          <xdr:colOff>323850</xdr:colOff>
          <xdr:row>25</xdr:row>
          <xdr:rowOff>323850</xdr:rowOff>
        </xdr:to>
        <xdr:sp macro="" textlink="">
          <xdr:nvSpPr>
            <xdr:cNvPr id="10463" name="Check Box 223" descr="Check Box" hidden="1">
              <a:extLst>
                <a:ext uri="{63B3BB69-23CF-44E3-9099-C40C66FF867C}">
                  <a14:compatExt spid="_x0000_s10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xdr:row>
          <xdr:rowOff>114300</xdr:rowOff>
        </xdr:from>
        <xdr:to>
          <xdr:col>5</xdr:col>
          <xdr:colOff>323850</xdr:colOff>
          <xdr:row>34</xdr:row>
          <xdr:rowOff>323850</xdr:rowOff>
        </xdr:to>
        <xdr:sp macro="" textlink="">
          <xdr:nvSpPr>
            <xdr:cNvPr id="10464" name="Check Box 224" descr="Check Box" hidden="1">
              <a:extLst>
                <a:ext uri="{63B3BB69-23CF-44E3-9099-C40C66FF867C}">
                  <a14:compatExt spid="_x0000_s10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28575</xdr:colOff>
      <xdr:row>20</xdr:row>
      <xdr:rowOff>47625</xdr:rowOff>
    </xdr:from>
    <xdr:ext cx="1000125" cy="409575"/>
    <xdr:pic>
      <xdr:nvPicPr>
        <xdr:cNvPr id="73" name="Picture 72">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552450"/>
          <a:ext cx="10001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3</xdr:col>
          <xdr:colOff>95250</xdr:colOff>
          <xdr:row>35</xdr:row>
          <xdr:rowOff>114300</xdr:rowOff>
        </xdr:from>
        <xdr:to>
          <xdr:col>3</xdr:col>
          <xdr:colOff>323850</xdr:colOff>
          <xdr:row>35</xdr:row>
          <xdr:rowOff>323850</xdr:rowOff>
        </xdr:to>
        <xdr:sp macro="" textlink="">
          <xdr:nvSpPr>
            <xdr:cNvPr id="10465" name="Check Box 225" descr="Check Box" hidden="1">
              <a:extLst>
                <a:ext uri="{63B3BB69-23CF-44E3-9099-C40C66FF867C}">
                  <a14:compatExt spid="_x0000_s10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114300</xdr:rowOff>
        </xdr:from>
        <xdr:to>
          <xdr:col>5</xdr:col>
          <xdr:colOff>323850</xdr:colOff>
          <xdr:row>27</xdr:row>
          <xdr:rowOff>323850</xdr:rowOff>
        </xdr:to>
        <xdr:sp macro="" textlink="">
          <xdr:nvSpPr>
            <xdr:cNvPr id="10466" name="Check Box 226" descr="Check Box" hidden="1">
              <a:extLst>
                <a:ext uri="{63B3BB69-23CF-44E3-9099-C40C66FF867C}">
                  <a14:compatExt spid="_x0000_s10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114300</xdr:rowOff>
        </xdr:from>
        <xdr:to>
          <xdr:col>1</xdr:col>
          <xdr:colOff>333375</xdr:colOff>
          <xdr:row>41</xdr:row>
          <xdr:rowOff>323850</xdr:rowOff>
        </xdr:to>
        <xdr:sp macro="" textlink="">
          <xdr:nvSpPr>
            <xdr:cNvPr id="10467" name="Check Box 227" descr="Check Box" hidden="1">
              <a:extLst>
                <a:ext uri="{63B3BB69-23CF-44E3-9099-C40C66FF867C}">
                  <a14:compatExt spid="_x0000_s1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42</xdr:row>
          <xdr:rowOff>123825</xdr:rowOff>
        </xdr:from>
        <xdr:to>
          <xdr:col>1</xdr:col>
          <xdr:colOff>323850</xdr:colOff>
          <xdr:row>42</xdr:row>
          <xdr:rowOff>333375</xdr:rowOff>
        </xdr:to>
        <xdr:sp macro="" textlink="">
          <xdr:nvSpPr>
            <xdr:cNvPr id="10468" name="Check Box 228" descr="Check Box" hidden="1">
              <a:extLst>
                <a:ext uri="{63B3BB69-23CF-44E3-9099-C40C66FF867C}">
                  <a14:compatExt spid="_x0000_s1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123825</xdr:rowOff>
        </xdr:from>
        <xdr:to>
          <xdr:col>1</xdr:col>
          <xdr:colOff>333375</xdr:colOff>
          <xdr:row>43</xdr:row>
          <xdr:rowOff>333375</xdr:rowOff>
        </xdr:to>
        <xdr:sp macro="" textlink="">
          <xdr:nvSpPr>
            <xdr:cNvPr id="10469" name="Check Box 229" descr="Check Box" hidden="1">
              <a:extLst>
                <a:ext uri="{63B3BB69-23CF-44E3-9099-C40C66FF867C}">
                  <a14:compatExt spid="_x0000_s1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44</xdr:row>
          <xdr:rowOff>104775</xdr:rowOff>
        </xdr:from>
        <xdr:to>
          <xdr:col>1</xdr:col>
          <xdr:colOff>323850</xdr:colOff>
          <xdr:row>44</xdr:row>
          <xdr:rowOff>314325</xdr:rowOff>
        </xdr:to>
        <xdr:sp macro="" textlink="">
          <xdr:nvSpPr>
            <xdr:cNvPr id="10470" name="Check Box 230" descr="Check Box" hidden="1">
              <a:extLst>
                <a:ext uri="{63B3BB69-23CF-44E3-9099-C40C66FF867C}">
                  <a14:compatExt spid="_x0000_s1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45</xdr:row>
          <xdr:rowOff>104775</xdr:rowOff>
        </xdr:from>
        <xdr:to>
          <xdr:col>1</xdr:col>
          <xdr:colOff>323850</xdr:colOff>
          <xdr:row>45</xdr:row>
          <xdr:rowOff>314325</xdr:rowOff>
        </xdr:to>
        <xdr:sp macro="" textlink="">
          <xdr:nvSpPr>
            <xdr:cNvPr id="10471" name="Check Box 231" descr="Check Box" hidden="1">
              <a:extLst>
                <a:ext uri="{63B3BB69-23CF-44E3-9099-C40C66FF867C}">
                  <a14:compatExt spid="_x0000_s10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46</xdr:row>
          <xdr:rowOff>114300</xdr:rowOff>
        </xdr:from>
        <xdr:to>
          <xdr:col>1</xdr:col>
          <xdr:colOff>323850</xdr:colOff>
          <xdr:row>46</xdr:row>
          <xdr:rowOff>323850</xdr:rowOff>
        </xdr:to>
        <xdr:sp macro="" textlink="">
          <xdr:nvSpPr>
            <xdr:cNvPr id="10472" name="Check Box 232" descr="Check Box" hidden="1">
              <a:extLst>
                <a:ext uri="{63B3BB69-23CF-44E3-9099-C40C66FF867C}">
                  <a14:compatExt spid="_x0000_s10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47</xdr:row>
          <xdr:rowOff>114300</xdr:rowOff>
        </xdr:from>
        <xdr:to>
          <xdr:col>1</xdr:col>
          <xdr:colOff>323850</xdr:colOff>
          <xdr:row>47</xdr:row>
          <xdr:rowOff>323850</xdr:rowOff>
        </xdr:to>
        <xdr:sp macro="" textlink="">
          <xdr:nvSpPr>
            <xdr:cNvPr id="10473" name="Check Box 233" descr="Check Box" hidden="1">
              <a:extLst>
                <a:ext uri="{63B3BB69-23CF-44E3-9099-C40C66FF867C}">
                  <a14:compatExt spid="_x0000_s1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50</xdr:row>
          <xdr:rowOff>114300</xdr:rowOff>
        </xdr:from>
        <xdr:to>
          <xdr:col>1</xdr:col>
          <xdr:colOff>323850</xdr:colOff>
          <xdr:row>50</xdr:row>
          <xdr:rowOff>323850</xdr:rowOff>
        </xdr:to>
        <xdr:sp macro="" textlink="">
          <xdr:nvSpPr>
            <xdr:cNvPr id="10474" name="Check Box 234" descr="Check Box" hidden="1">
              <a:extLst>
                <a:ext uri="{63B3BB69-23CF-44E3-9099-C40C66FF867C}">
                  <a14:compatExt spid="_x0000_s10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51</xdr:row>
          <xdr:rowOff>114300</xdr:rowOff>
        </xdr:from>
        <xdr:to>
          <xdr:col>1</xdr:col>
          <xdr:colOff>323850</xdr:colOff>
          <xdr:row>51</xdr:row>
          <xdr:rowOff>323850</xdr:rowOff>
        </xdr:to>
        <xdr:sp macro="" textlink="">
          <xdr:nvSpPr>
            <xdr:cNvPr id="10475" name="Check Box 235" descr="Check Box" hidden="1">
              <a:extLst>
                <a:ext uri="{63B3BB69-23CF-44E3-9099-C40C66FF867C}">
                  <a14:compatExt spid="_x0000_s10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52</xdr:row>
          <xdr:rowOff>114300</xdr:rowOff>
        </xdr:from>
        <xdr:to>
          <xdr:col>1</xdr:col>
          <xdr:colOff>323850</xdr:colOff>
          <xdr:row>52</xdr:row>
          <xdr:rowOff>323850</xdr:rowOff>
        </xdr:to>
        <xdr:sp macro="" textlink="">
          <xdr:nvSpPr>
            <xdr:cNvPr id="10476" name="Check Box 236" descr="Check Box" hidden="1">
              <a:extLst>
                <a:ext uri="{63B3BB69-23CF-44E3-9099-C40C66FF867C}">
                  <a14:compatExt spid="_x0000_s10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54</xdr:row>
          <xdr:rowOff>114300</xdr:rowOff>
        </xdr:from>
        <xdr:to>
          <xdr:col>1</xdr:col>
          <xdr:colOff>323850</xdr:colOff>
          <xdr:row>54</xdr:row>
          <xdr:rowOff>323850</xdr:rowOff>
        </xdr:to>
        <xdr:sp macro="" textlink="">
          <xdr:nvSpPr>
            <xdr:cNvPr id="10477" name="Check Box 237" descr="Check Box" hidden="1">
              <a:extLst>
                <a:ext uri="{63B3BB69-23CF-44E3-9099-C40C66FF867C}">
                  <a14:compatExt spid="_x0000_s10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55</xdr:row>
          <xdr:rowOff>114300</xdr:rowOff>
        </xdr:from>
        <xdr:to>
          <xdr:col>1</xdr:col>
          <xdr:colOff>323850</xdr:colOff>
          <xdr:row>55</xdr:row>
          <xdr:rowOff>323850</xdr:rowOff>
        </xdr:to>
        <xdr:sp macro="" textlink="">
          <xdr:nvSpPr>
            <xdr:cNvPr id="10478" name="Check Box 238" descr="Check Box" hidden="1">
              <a:extLst>
                <a:ext uri="{63B3BB69-23CF-44E3-9099-C40C66FF867C}">
                  <a14:compatExt spid="_x0000_s10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56</xdr:row>
          <xdr:rowOff>114300</xdr:rowOff>
        </xdr:from>
        <xdr:to>
          <xdr:col>1</xdr:col>
          <xdr:colOff>323850</xdr:colOff>
          <xdr:row>56</xdr:row>
          <xdr:rowOff>323850</xdr:rowOff>
        </xdr:to>
        <xdr:sp macro="" textlink="">
          <xdr:nvSpPr>
            <xdr:cNvPr id="10479" name="Check Box 239" descr="Check Box" hidden="1">
              <a:extLst>
                <a:ext uri="{63B3BB69-23CF-44E3-9099-C40C66FF867C}">
                  <a14:compatExt spid="_x0000_s10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114300</xdr:rowOff>
        </xdr:from>
        <xdr:to>
          <xdr:col>3</xdr:col>
          <xdr:colOff>323850</xdr:colOff>
          <xdr:row>41</xdr:row>
          <xdr:rowOff>323850</xdr:rowOff>
        </xdr:to>
        <xdr:sp macro="" textlink="">
          <xdr:nvSpPr>
            <xdr:cNvPr id="10480" name="Check Box 240" descr="Check Box" hidden="1">
              <a:extLst>
                <a:ext uri="{63B3BB69-23CF-44E3-9099-C40C66FF867C}">
                  <a14:compatExt spid="_x0000_s10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42</xdr:row>
          <xdr:rowOff>114300</xdr:rowOff>
        </xdr:from>
        <xdr:to>
          <xdr:col>3</xdr:col>
          <xdr:colOff>323850</xdr:colOff>
          <xdr:row>42</xdr:row>
          <xdr:rowOff>323850</xdr:rowOff>
        </xdr:to>
        <xdr:sp macro="" textlink="">
          <xdr:nvSpPr>
            <xdr:cNvPr id="10481" name="Check Box 241" descr="Check Box" hidden="1">
              <a:extLst>
                <a:ext uri="{63B3BB69-23CF-44E3-9099-C40C66FF867C}">
                  <a14:compatExt spid="_x0000_s1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114300</xdr:rowOff>
        </xdr:from>
        <xdr:to>
          <xdr:col>3</xdr:col>
          <xdr:colOff>323850</xdr:colOff>
          <xdr:row>43</xdr:row>
          <xdr:rowOff>323850</xdr:rowOff>
        </xdr:to>
        <xdr:sp macro="" textlink="">
          <xdr:nvSpPr>
            <xdr:cNvPr id="10482" name="Check Box 242" descr="Check Box" hidden="1">
              <a:extLst>
                <a:ext uri="{63B3BB69-23CF-44E3-9099-C40C66FF867C}">
                  <a14:compatExt spid="_x0000_s1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44</xdr:row>
          <xdr:rowOff>114300</xdr:rowOff>
        </xdr:from>
        <xdr:to>
          <xdr:col>3</xdr:col>
          <xdr:colOff>323850</xdr:colOff>
          <xdr:row>44</xdr:row>
          <xdr:rowOff>323850</xdr:rowOff>
        </xdr:to>
        <xdr:sp macro="" textlink="">
          <xdr:nvSpPr>
            <xdr:cNvPr id="10483" name="Check Box 243" descr="Check Box" hidden="1">
              <a:extLst>
                <a:ext uri="{63B3BB69-23CF-44E3-9099-C40C66FF867C}">
                  <a14:compatExt spid="_x0000_s1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114300</xdr:rowOff>
        </xdr:from>
        <xdr:to>
          <xdr:col>3</xdr:col>
          <xdr:colOff>323850</xdr:colOff>
          <xdr:row>45</xdr:row>
          <xdr:rowOff>323850</xdr:rowOff>
        </xdr:to>
        <xdr:sp macro="" textlink="">
          <xdr:nvSpPr>
            <xdr:cNvPr id="10484" name="Check Box 244" descr="Check Box" hidden="1">
              <a:extLst>
                <a:ext uri="{63B3BB69-23CF-44E3-9099-C40C66FF867C}">
                  <a14:compatExt spid="_x0000_s1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114300</xdr:rowOff>
        </xdr:from>
        <xdr:to>
          <xdr:col>3</xdr:col>
          <xdr:colOff>323850</xdr:colOff>
          <xdr:row>46</xdr:row>
          <xdr:rowOff>323850</xdr:rowOff>
        </xdr:to>
        <xdr:sp macro="" textlink="">
          <xdr:nvSpPr>
            <xdr:cNvPr id="10485" name="Check Box 245" descr="Check Box" hidden="1">
              <a:extLst>
                <a:ext uri="{63B3BB69-23CF-44E3-9099-C40C66FF867C}">
                  <a14:compatExt spid="_x0000_s1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47</xdr:row>
          <xdr:rowOff>114300</xdr:rowOff>
        </xdr:from>
        <xdr:to>
          <xdr:col>3</xdr:col>
          <xdr:colOff>323850</xdr:colOff>
          <xdr:row>47</xdr:row>
          <xdr:rowOff>323850</xdr:rowOff>
        </xdr:to>
        <xdr:sp macro="" textlink="">
          <xdr:nvSpPr>
            <xdr:cNvPr id="10486" name="Check Box 246" descr="Check Box" hidden="1">
              <a:extLst>
                <a:ext uri="{63B3BB69-23CF-44E3-9099-C40C66FF867C}">
                  <a14:compatExt spid="_x0000_s1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50</xdr:row>
          <xdr:rowOff>114300</xdr:rowOff>
        </xdr:from>
        <xdr:to>
          <xdr:col>3</xdr:col>
          <xdr:colOff>323850</xdr:colOff>
          <xdr:row>50</xdr:row>
          <xdr:rowOff>323850</xdr:rowOff>
        </xdr:to>
        <xdr:sp macro="" textlink="">
          <xdr:nvSpPr>
            <xdr:cNvPr id="10487" name="Check Box 247" descr="Check Box" hidden="1">
              <a:extLst>
                <a:ext uri="{63B3BB69-23CF-44E3-9099-C40C66FF867C}">
                  <a14:compatExt spid="_x0000_s1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51</xdr:row>
          <xdr:rowOff>114300</xdr:rowOff>
        </xdr:from>
        <xdr:to>
          <xdr:col>3</xdr:col>
          <xdr:colOff>323850</xdr:colOff>
          <xdr:row>51</xdr:row>
          <xdr:rowOff>323850</xdr:rowOff>
        </xdr:to>
        <xdr:sp macro="" textlink="">
          <xdr:nvSpPr>
            <xdr:cNvPr id="10488" name="Check Box 248" descr="Check Box" hidden="1">
              <a:extLst>
                <a:ext uri="{63B3BB69-23CF-44E3-9099-C40C66FF867C}">
                  <a14:compatExt spid="_x0000_s1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54</xdr:row>
          <xdr:rowOff>114300</xdr:rowOff>
        </xdr:from>
        <xdr:to>
          <xdr:col>3</xdr:col>
          <xdr:colOff>323850</xdr:colOff>
          <xdr:row>54</xdr:row>
          <xdr:rowOff>323850</xdr:rowOff>
        </xdr:to>
        <xdr:sp macro="" textlink="">
          <xdr:nvSpPr>
            <xdr:cNvPr id="10489" name="Check Box 249" descr="Check Box" hidden="1">
              <a:extLst>
                <a:ext uri="{63B3BB69-23CF-44E3-9099-C40C66FF867C}">
                  <a14:compatExt spid="_x0000_s1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114300</xdr:rowOff>
        </xdr:from>
        <xdr:to>
          <xdr:col>3</xdr:col>
          <xdr:colOff>323850</xdr:colOff>
          <xdr:row>45</xdr:row>
          <xdr:rowOff>323850</xdr:rowOff>
        </xdr:to>
        <xdr:sp macro="" textlink="">
          <xdr:nvSpPr>
            <xdr:cNvPr id="10490" name="Check Box 250" descr="Check Box" hidden="1">
              <a:extLst>
                <a:ext uri="{63B3BB69-23CF-44E3-9099-C40C66FF867C}">
                  <a14:compatExt spid="_x0000_s1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41</xdr:row>
          <xdr:rowOff>114300</xdr:rowOff>
        </xdr:from>
        <xdr:to>
          <xdr:col>5</xdr:col>
          <xdr:colOff>323850</xdr:colOff>
          <xdr:row>41</xdr:row>
          <xdr:rowOff>323850</xdr:rowOff>
        </xdr:to>
        <xdr:sp macro="" textlink="">
          <xdr:nvSpPr>
            <xdr:cNvPr id="10491" name="Check Box 251" descr="Check Box" hidden="1">
              <a:extLst>
                <a:ext uri="{63B3BB69-23CF-44E3-9099-C40C66FF867C}">
                  <a14:compatExt spid="_x0000_s1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42</xdr:row>
          <xdr:rowOff>114300</xdr:rowOff>
        </xdr:from>
        <xdr:to>
          <xdr:col>5</xdr:col>
          <xdr:colOff>323850</xdr:colOff>
          <xdr:row>42</xdr:row>
          <xdr:rowOff>323850</xdr:rowOff>
        </xdr:to>
        <xdr:sp macro="" textlink="">
          <xdr:nvSpPr>
            <xdr:cNvPr id="10492" name="Check Box 252" descr="Check Box" hidden="1">
              <a:extLst>
                <a:ext uri="{63B3BB69-23CF-44E3-9099-C40C66FF867C}">
                  <a14:compatExt spid="_x0000_s1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43</xdr:row>
          <xdr:rowOff>114300</xdr:rowOff>
        </xdr:from>
        <xdr:to>
          <xdr:col>5</xdr:col>
          <xdr:colOff>323850</xdr:colOff>
          <xdr:row>43</xdr:row>
          <xdr:rowOff>323850</xdr:rowOff>
        </xdr:to>
        <xdr:sp macro="" textlink="">
          <xdr:nvSpPr>
            <xdr:cNvPr id="10493" name="Check Box 253" descr="Check Box" hidden="1">
              <a:extLst>
                <a:ext uri="{63B3BB69-23CF-44E3-9099-C40C66FF867C}">
                  <a14:compatExt spid="_x0000_s1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114300</xdr:rowOff>
        </xdr:from>
        <xdr:to>
          <xdr:col>5</xdr:col>
          <xdr:colOff>323850</xdr:colOff>
          <xdr:row>44</xdr:row>
          <xdr:rowOff>323850</xdr:rowOff>
        </xdr:to>
        <xdr:sp macro="" textlink="">
          <xdr:nvSpPr>
            <xdr:cNvPr id="10494" name="Check Box 254" descr="Check Box" hidden="1">
              <a:extLst>
                <a:ext uri="{63B3BB69-23CF-44E3-9099-C40C66FF867C}">
                  <a14:compatExt spid="_x0000_s1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45</xdr:row>
          <xdr:rowOff>114300</xdr:rowOff>
        </xdr:from>
        <xdr:to>
          <xdr:col>5</xdr:col>
          <xdr:colOff>323850</xdr:colOff>
          <xdr:row>45</xdr:row>
          <xdr:rowOff>323850</xdr:rowOff>
        </xdr:to>
        <xdr:sp macro="" textlink="">
          <xdr:nvSpPr>
            <xdr:cNvPr id="10495" name="Check Box 255" descr="Check Box" hidden="1">
              <a:extLst>
                <a:ext uri="{63B3BB69-23CF-44E3-9099-C40C66FF867C}">
                  <a14:compatExt spid="_x0000_s1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46</xdr:row>
          <xdr:rowOff>114300</xdr:rowOff>
        </xdr:from>
        <xdr:to>
          <xdr:col>5</xdr:col>
          <xdr:colOff>323850</xdr:colOff>
          <xdr:row>46</xdr:row>
          <xdr:rowOff>323850</xdr:rowOff>
        </xdr:to>
        <xdr:sp macro="" textlink="">
          <xdr:nvSpPr>
            <xdr:cNvPr id="10496" name="Check Box 256" descr="Check Box" hidden="1">
              <a:extLst>
                <a:ext uri="{63B3BB69-23CF-44E3-9099-C40C66FF867C}">
                  <a14:compatExt spid="_x0000_s1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114300</xdr:rowOff>
        </xdr:from>
        <xdr:to>
          <xdr:col>5</xdr:col>
          <xdr:colOff>323850</xdr:colOff>
          <xdr:row>50</xdr:row>
          <xdr:rowOff>323850</xdr:rowOff>
        </xdr:to>
        <xdr:sp macro="" textlink="">
          <xdr:nvSpPr>
            <xdr:cNvPr id="10497" name="Check Box 257" descr="Check Box" hidden="1">
              <a:extLst>
                <a:ext uri="{63B3BB69-23CF-44E3-9099-C40C66FF867C}">
                  <a14:compatExt spid="_x0000_s1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51</xdr:row>
          <xdr:rowOff>114300</xdr:rowOff>
        </xdr:from>
        <xdr:to>
          <xdr:col>5</xdr:col>
          <xdr:colOff>323850</xdr:colOff>
          <xdr:row>51</xdr:row>
          <xdr:rowOff>323850</xdr:rowOff>
        </xdr:to>
        <xdr:sp macro="" textlink="">
          <xdr:nvSpPr>
            <xdr:cNvPr id="10498" name="Check Box 258" descr="Check Box" hidden="1">
              <a:extLst>
                <a:ext uri="{63B3BB69-23CF-44E3-9099-C40C66FF867C}">
                  <a14:compatExt spid="_x0000_s1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45</xdr:row>
          <xdr:rowOff>114300</xdr:rowOff>
        </xdr:from>
        <xdr:to>
          <xdr:col>5</xdr:col>
          <xdr:colOff>323850</xdr:colOff>
          <xdr:row>45</xdr:row>
          <xdr:rowOff>323850</xdr:rowOff>
        </xdr:to>
        <xdr:sp macro="" textlink="">
          <xdr:nvSpPr>
            <xdr:cNvPr id="10499" name="Check Box 259" descr="Check Box" hidden="1">
              <a:extLst>
                <a:ext uri="{63B3BB69-23CF-44E3-9099-C40C66FF867C}">
                  <a14:compatExt spid="_x0000_s1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114300</xdr:rowOff>
        </xdr:from>
        <xdr:to>
          <xdr:col>5</xdr:col>
          <xdr:colOff>323850</xdr:colOff>
          <xdr:row>54</xdr:row>
          <xdr:rowOff>323850</xdr:rowOff>
        </xdr:to>
        <xdr:sp macro="" textlink="">
          <xdr:nvSpPr>
            <xdr:cNvPr id="10500" name="Check Box 260" descr="Check Box" hidden="1">
              <a:extLst>
                <a:ext uri="{63B3BB69-23CF-44E3-9099-C40C66FF867C}">
                  <a14:compatExt spid="_x0000_s1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28575</xdr:colOff>
      <xdr:row>40</xdr:row>
      <xdr:rowOff>47625</xdr:rowOff>
    </xdr:from>
    <xdr:ext cx="1000125" cy="409575"/>
    <xdr:pic>
      <xdr:nvPicPr>
        <xdr:cNvPr id="110" name="Picture 109">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8505825"/>
          <a:ext cx="10001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3</xdr:col>
          <xdr:colOff>95250</xdr:colOff>
          <xdr:row>55</xdr:row>
          <xdr:rowOff>114300</xdr:rowOff>
        </xdr:from>
        <xdr:to>
          <xdr:col>3</xdr:col>
          <xdr:colOff>323850</xdr:colOff>
          <xdr:row>55</xdr:row>
          <xdr:rowOff>323850</xdr:rowOff>
        </xdr:to>
        <xdr:sp macro="" textlink="">
          <xdr:nvSpPr>
            <xdr:cNvPr id="10501" name="Check Box 261" descr="Check Box" hidden="1">
              <a:extLst>
                <a:ext uri="{63B3BB69-23CF-44E3-9099-C40C66FF867C}">
                  <a14:compatExt spid="_x0000_s1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47</xdr:row>
          <xdr:rowOff>114300</xdr:rowOff>
        </xdr:from>
        <xdr:to>
          <xdr:col>5</xdr:col>
          <xdr:colOff>323850</xdr:colOff>
          <xdr:row>47</xdr:row>
          <xdr:rowOff>323850</xdr:rowOff>
        </xdr:to>
        <xdr:sp macro="" textlink="">
          <xdr:nvSpPr>
            <xdr:cNvPr id="10502" name="Check Box 262" descr="Check Box" hidden="1">
              <a:extLst>
                <a:ext uri="{63B3BB69-23CF-44E3-9099-C40C66FF867C}">
                  <a14:compatExt spid="_x0000_s1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61</xdr:row>
          <xdr:rowOff>114300</xdr:rowOff>
        </xdr:from>
        <xdr:to>
          <xdr:col>1</xdr:col>
          <xdr:colOff>333375</xdr:colOff>
          <xdr:row>61</xdr:row>
          <xdr:rowOff>323850</xdr:rowOff>
        </xdr:to>
        <xdr:sp macro="" textlink="">
          <xdr:nvSpPr>
            <xdr:cNvPr id="10503" name="Check Box 263" descr="Check Box" hidden="1">
              <a:extLst>
                <a:ext uri="{63B3BB69-23CF-44E3-9099-C40C66FF867C}">
                  <a14:compatExt spid="_x0000_s1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62</xdr:row>
          <xdr:rowOff>123825</xdr:rowOff>
        </xdr:from>
        <xdr:to>
          <xdr:col>1</xdr:col>
          <xdr:colOff>323850</xdr:colOff>
          <xdr:row>62</xdr:row>
          <xdr:rowOff>333375</xdr:rowOff>
        </xdr:to>
        <xdr:sp macro="" textlink="">
          <xdr:nvSpPr>
            <xdr:cNvPr id="10504" name="Check Box 264" descr="Check Box" hidden="1">
              <a:extLst>
                <a:ext uri="{63B3BB69-23CF-44E3-9099-C40C66FF867C}">
                  <a14:compatExt spid="_x0000_s1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63</xdr:row>
          <xdr:rowOff>123825</xdr:rowOff>
        </xdr:from>
        <xdr:to>
          <xdr:col>1</xdr:col>
          <xdr:colOff>333375</xdr:colOff>
          <xdr:row>63</xdr:row>
          <xdr:rowOff>333375</xdr:rowOff>
        </xdr:to>
        <xdr:sp macro="" textlink="">
          <xdr:nvSpPr>
            <xdr:cNvPr id="10505" name="Check Box 265" descr="Check Box" hidden="1">
              <a:extLst>
                <a:ext uri="{63B3BB69-23CF-44E3-9099-C40C66FF867C}">
                  <a14:compatExt spid="_x0000_s1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104775</xdr:rowOff>
        </xdr:from>
        <xdr:to>
          <xdr:col>1</xdr:col>
          <xdr:colOff>323850</xdr:colOff>
          <xdr:row>64</xdr:row>
          <xdr:rowOff>314325</xdr:rowOff>
        </xdr:to>
        <xdr:sp macro="" textlink="">
          <xdr:nvSpPr>
            <xdr:cNvPr id="10506" name="Check Box 266" descr="Check Box" hidden="1">
              <a:extLst>
                <a:ext uri="{63B3BB69-23CF-44E3-9099-C40C66FF867C}">
                  <a14:compatExt spid="_x0000_s1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65</xdr:row>
          <xdr:rowOff>104775</xdr:rowOff>
        </xdr:from>
        <xdr:to>
          <xdr:col>1</xdr:col>
          <xdr:colOff>323850</xdr:colOff>
          <xdr:row>65</xdr:row>
          <xdr:rowOff>314325</xdr:rowOff>
        </xdr:to>
        <xdr:sp macro="" textlink="">
          <xdr:nvSpPr>
            <xdr:cNvPr id="10507" name="Check Box 267" descr="Check Box" hidden="1">
              <a:extLst>
                <a:ext uri="{63B3BB69-23CF-44E3-9099-C40C66FF867C}">
                  <a14:compatExt spid="_x0000_s1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66</xdr:row>
          <xdr:rowOff>114300</xdr:rowOff>
        </xdr:from>
        <xdr:to>
          <xdr:col>1</xdr:col>
          <xdr:colOff>323850</xdr:colOff>
          <xdr:row>66</xdr:row>
          <xdr:rowOff>323850</xdr:rowOff>
        </xdr:to>
        <xdr:sp macro="" textlink="">
          <xdr:nvSpPr>
            <xdr:cNvPr id="10508" name="Check Box 268" descr="Check Box" hidden="1">
              <a:extLst>
                <a:ext uri="{63B3BB69-23CF-44E3-9099-C40C66FF867C}">
                  <a14:compatExt spid="_x0000_s1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67</xdr:row>
          <xdr:rowOff>114300</xdr:rowOff>
        </xdr:from>
        <xdr:to>
          <xdr:col>1</xdr:col>
          <xdr:colOff>323850</xdr:colOff>
          <xdr:row>67</xdr:row>
          <xdr:rowOff>323850</xdr:rowOff>
        </xdr:to>
        <xdr:sp macro="" textlink="">
          <xdr:nvSpPr>
            <xdr:cNvPr id="10509" name="Check Box 269" descr="Check Box" hidden="1">
              <a:extLst>
                <a:ext uri="{63B3BB69-23CF-44E3-9099-C40C66FF867C}">
                  <a14:compatExt spid="_x0000_s1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70</xdr:row>
          <xdr:rowOff>114300</xdr:rowOff>
        </xdr:from>
        <xdr:to>
          <xdr:col>1</xdr:col>
          <xdr:colOff>323850</xdr:colOff>
          <xdr:row>70</xdr:row>
          <xdr:rowOff>323850</xdr:rowOff>
        </xdr:to>
        <xdr:sp macro="" textlink="">
          <xdr:nvSpPr>
            <xdr:cNvPr id="10510" name="Check Box 270" descr="Check Box" hidden="1">
              <a:extLst>
                <a:ext uri="{63B3BB69-23CF-44E3-9099-C40C66FF867C}">
                  <a14:compatExt spid="_x0000_s10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71</xdr:row>
          <xdr:rowOff>114300</xdr:rowOff>
        </xdr:from>
        <xdr:to>
          <xdr:col>1</xdr:col>
          <xdr:colOff>323850</xdr:colOff>
          <xdr:row>71</xdr:row>
          <xdr:rowOff>323850</xdr:rowOff>
        </xdr:to>
        <xdr:sp macro="" textlink="">
          <xdr:nvSpPr>
            <xdr:cNvPr id="10511" name="Check Box 271" descr="Check Box" hidden="1">
              <a:extLst>
                <a:ext uri="{63B3BB69-23CF-44E3-9099-C40C66FF867C}">
                  <a14:compatExt spid="_x0000_s10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72</xdr:row>
          <xdr:rowOff>114300</xdr:rowOff>
        </xdr:from>
        <xdr:to>
          <xdr:col>1</xdr:col>
          <xdr:colOff>323850</xdr:colOff>
          <xdr:row>72</xdr:row>
          <xdr:rowOff>323850</xdr:rowOff>
        </xdr:to>
        <xdr:sp macro="" textlink="">
          <xdr:nvSpPr>
            <xdr:cNvPr id="10512" name="Check Box 272" descr="Check Box" hidden="1">
              <a:extLst>
                <a:ext uri="{63B3BB69-23CF-44E3-9099-C40C66FF867C}">
                  <a14:compatExt spid="_x0000_s10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74</xdr:row>
          <xdr:rowOff>114300</xdr:rowOff>
        </xdr:from>
        <xdr:to>
          <xdr:col>1</xdr:col>
          <xdr:colOff>323850</xdr:colOff>
          <xdr:row>74</xdr:row>
          <xdr:rowOff>323850</xdr:rowOff>
        </xdr:to>
        <xdr:sp macro="" textlink="">
          <xdr:nvSpPr>
            <xdr:cNvPr id="10513" name="Check Box 273" descr="Check Box" hidden="1">
              <a:extLst>
                <a:ext uri="{63B3BB69-23CF-44E3-9099-C40C66FF867C}">
                  <a14:compatExt spid="_x0000_s10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75</xdr:row>
          <xdr:rowOff>114300</xdr:rowOff>
        </xdr:from>
        <xdr:to>
          <xdr:col>1</xdr:col>
          <xdr:colOff>323850</xdr:colOff>
          <xdr:row>75</xdr:row>
          <xdr:rowOff>323850</xdr:rowOff>
        </xdr:to>
        <xdr:sp macro="" textlink="">
          <xdr:nvSpPr>
            <xdr:cNvPr id="10514" name="Check Box 274" descr="Check Box" hidden="1">
              <a:extLst>
                <a:ext uri="{63B3BB69-23CF-44E3-9099-C40C66FF867C}">
                  <a14:compatExt spid="_x0000_s10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76</xdr:row>
          <xdr:rowOff>114300</xdr:rowOff>
        </xdr:from>
        <xdr:to>
          <xdr:col>1</xdr:col>
          <xdr:colOff>323850</xdr:colOff>
          <xdr:row>76</xdr:row>
          <xdr:rowOff>323850</xdr:rowOff>
        </xdr:to>
        <xdr:sp macro="" textlink="">
          <xdr:nvSpPr>
            <xdr:cNvPr id="10515" name="Check Box 275" descr="Check Box" hidden="1">
              <a:extLst>
                <a:ext uri="{63B3BB69-23CF-44E3-9099-C40C66FF867C}">
                  <a14:compatExt spid="_x0000_s10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61</xdr:row>
          <xdr:rowOff>114300</xdr:rowOff>
        </xdr:from>
        <xdr:to>
          <xdr:col>3</xdr:col>
          <xdr:colOff>323850</xdr:colOff>
          <xdr:row>61</xdr:row>
          <xdr:rowOff>323850</xdr:rowOff>
        </xdr:to>
        <xdr:sp macro="" textlink="">
          <xdr:nvSpPr>
            <xdr:cNvPr id="10516" name="Check Box 276" descr="Check Box" hidden="1">
              <a:extLst>
                <a:ext uri="{63B3BB69-23CF-44E3-9099-C40C66FF867C}">
                  <a14:compatExt spid="_x0000_s10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62</xdr:row>
          <xdr:rowOff>114300</xdr:rowOff>
        </xdr:from>
        <xdr:to>
          <xdr:col>3</xdr:col>
          <xdr:colOff>323850</xdr:colOff>
          <xdr:row>62</xdr:row>
          <xdr:rowOff>323850</xdr:rowOff>
        </xdr:to>
        <xdr:sp macro="" textlink="">
          <xdr:nvSpPr>
            <xdr:cNvPr id="10517" name="Check Box 277" descr="Check Box" hidden="1">
              <a:extLst>
                <a:ext uri="{63B3BB69-23CF-44E3-9099-C40C66FF867C}">
                  <a14:compatExt spid="_x0000_s1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63</xdr:row>
          <xdr:rowOff>114300</xdr:rowOff>
        </xdr:from>
        <xdr:to>
          <xdr:col>3</xdr:col>
          <xdr:colOff>323850</xdr:colOff>
          <xdr:row>63</xdr:row>
          <xdr:rowOff>323850</xdr:rowOff>
        </xdr:to>
        <xdr:sp macro="" textlink="">
          <xdr:nvSpPr>
            <xdr:cNvPr id="10518" name="Check Box 278" descr="Check Box" hidden="1">
              <a:extLst>
                <a:ext uri="{63B3BB69-23CF-44E3-9099-C40C66FF867C}">
                  <a14:compatExt spid="_x0000_s10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64</xdr:row>
          <xdr:rowOff>114300</xdr:rowOff>
        </xdr:from>
        <xdr:to>
          <xdr:col>3</xdr:col>
          <xdr:colOff>323850</xdr:colOff>
          <xdr:row>64</xdr:row>
          <xdr:rowOff>323850</xdr:rowOff>
        </xdr:to>
        <xdr:sp macro="" textlink="">
          <xdr:nvSpPr>
            <xdr:cNvPr id="10519" name="Check Box 279" descr="Check Box" hidden="1">
              <a:extLst>
                <a:ext uri="{63B3BB69-23CF-44E3-9099-C40C66FF867C}">
                  <a14:compatExt spid="_x0000_s10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65</xdr:row>
          <xdr:rowOff>114300</xdr:rowOff>
        </xdr:from>
        <xdr:to>
          <xdr:col>3</xdr:col>
          <xdr:colOff>323850</xdr:colOff>
          <xdr:row>65</xdr:row>
          <xdr:rowOff>323850</xdr:rowOff>
        </xdr:to>
        <xdr:sp macro="" textlink="">
          <xdr:nvSpPr>
            <xdr:cNvPr id="10520" name="Check Box 280" descr="Check Box" hidden="1">
              <a:extLst>
                <a:ext uri="{63B3BB69-23CF-44E3-9099-C40C66FF867C}">
                  <a14:compatExt spid="_x0000_s10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66</xdr:row>
          <xdr:rowOff>114300</xdr:rowOff>
        </xdr:from>
        <xdr:to>
          <xdr:col>3</xdr:col>
          <xdr:colOff>323850</xdr:colOff>
          <xdr:row>66</xdr:row>
          <xdr:rowOff>323850</xdr:rowOff>
        </xdr:to>
        <xdr:sp macro="" textlink="">
          <xdr:nvSpPr>
            <xdr:cNvPr id="10521" name="Check Box 281" descr="Check Box" hidden="1">
              <a:extLst>
                <a:ext uri="{63B3BB69-23CF-44E3-9099-C40C66FF867C}">
                  <a14:compatExt spid="_x0000_s10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67</xdr:row>
          <xdr:rowOff>114300</xdr:rowOff>
        </xdr:from>
        <xdr:to>
          <xdr:col>3</xdr:col>
          <xdr:colOff>323850</xdr:colOff>
          <xdr:row>67</xdr:row>
          <xdr:rowOff>323850</xdr:rowOff>
        </xdr:to>
        <xdr:sp macro="" textlink="">
          <xdr:nvSpPr>
            <xdr:cNvPr id="10522" name="Check Box 282" descr="Check Box" hidden="1">
              <a:extLst>
                <a:ext uri="{63B3BB69-23CF-44E3-9099-C40C66FF867C}">
                  <a14:compatExt spid="_x0000_s10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70</xdr:row>
          <xdr:rowOff>114300</xdr:rowOff>
        </xdr:from>
        <xdr:to>
          <xdr:col>3</xdr:col>
          <xdr:colOff>323850</xdr:colOff>
          <xdr:row>70</xdr:row>
          <xdr:rowOff>323850</xdr:rowOff>
        </xdr:to>
        <xdr:sp macro="" textlink="">
          <xdr:nvSpPr>
            <xdr:cNvPr id="10523" name="Check Box 283" descr="Check Box" hidden="1">
              <a:extLst>
                <a:ext uri="{63B3BB69-23CF-44E3-9099-C40C66FF867C}">
                  <a14:compatExt spid="_x0000_s10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71</xdr:row>
          <xdr:rowOff>114300</xdr:rowOff>
        </xdr:from>
        <xdr:to>
          <xdr:col>3</xdr:col>
          <xdr:colOff>323850</xdr:colOff>
          <xdr:row>71</xdr:row>
          <xdr:rowOff>323850</xdr:rowOff>
        </xdr:to>
        <xdr:sp macro="" textlink="">
          <xdr:nvSpPr>
            <xdr:cNvPr id="10524" name="Check Box 284" descr="Check Box" hidden="1">
              <a:extLst>
                <a:ext uri="{63B3BB69-23CF-44E3-9099-C40C66FF867C}">
                  <a14:compatExt spid="_x0000_s10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74</xdr:row>
          <xdr:rowOff>114300</xdr:rowOff>
        </xdr:from>
        <xdr:to>
          <xdr:col>3</xdr:col>
          <xdr:colOff>323850</xdr:colOff>
          <xdr:row>74</xdr:row>
          <xdr:rowOff>323850</xdr:rowOff>
        </xdr:to>
        <xdr:sp macro="" textlink="">
          <xdr:nvSpPr>
            <xdr:cNvPr id="10525" name="Check Box 285" descr="Check Box" hidden="1">
              <a:extLst>
                <a:ext uri="{63B3BB69-23CF-44E3-9099-C40C66FF867C}">
                  <a14:compatExt spid="_x0000_s10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65</xdr:row>
          <xdr:rowOff>114300</xdr:rowOff>
        </xdr:from>
        <xdr:to>
          <xdr:col>3</xdr:col>
          <xdr:colOff>323850</xdr:colOff>
          <xdr:row>65</xdr:row>
          <xdr:rowOff>323850</xdr:rowOff>
        </xdr:to>
        <xdr:sp macro="" textlink="">
          <xdr:nvSpPr>
            <xdr:cNvPr id="10526" name="Check Box 286" descr="Check Box" hidden="1">
              <a:extLst>
                <a:ext uri="{63B3BB69-23CF-44E3-9099-C40C66FF867C}">
                  <a14:compatExt spid="_x0000_s10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61</xdr:row>
          <xdr:rowOff>114300</xdr:rowOff>
        </xdr:from>
        <xdr:to>
          <xdr:col>5</xdr:col>
          <xdr:colOff>323850</xdr:colOff>
          <xdr:row>61</xdr:row>
          <xdr:rowOff>323850</xdr:rowOff>
        </xdr:to>
        <xdr:sp macro="" textlink="">
          <xdr:nvSpPr>
            <xdr:cNvPr id="10527" name="Check Box 287" descr="Check Box" hidden="1">
              <a:extLst>
                <a:ext uri="{63B3BB69-23CF-44E3-9099-C40C66FF867C}">
                  <a14:compatExt spid="_x0000_s10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62</xdr:row>
          <xdr:rowOff>114300</xdr:rowOff>
        </xdr:from>
        <xdr:to>
          <xdr:col>5</xdr:col>
          <xdr:colOff>323850</xdr:colOff>
          <xdr:row>62</xdr:row>
          <xdr:rowOff>323850</xdr:rowOff>
        </xdr:to>
        <xdr:sp macro="" textlink="">
          <xdr:nvSpPr>
            <xdr:cNvPr id="10528" name="Check Box 288" descr="Check Box" hidden="1">
              <a:extLst>
                <a:ext uri="{63B3BB69-23CF-44E3-9099-C40C66FF867C}">
                  <a14:compatExt spid="_x0000_s10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63</xdr:row>
          <xdr:rowOff>114300</xdr:rowOff>
        </xdr:from>
        <xdr:to>
          <xdr:col>5</xdr:col>
          <xdr:colOff>323850</xdr:colOff>
          <xdr:row>63</xdr:row>
          <xdr:rowOff>323850</xdr:rowOff>
        </xdr:to>
        <xdr:sp macro="" textlink="">
          <xdr:nvSpPr>
            <xdr:cNvPr id="10529" name="Check Box 289" descr="Check Box" hidden="1">
              <a:extLst>
                <a:ext uri="{63B3BB69-23CF-44E3-9099-C40C66FF867C}">
                  <a14:compatExt spid="_x0000_s1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64</xdr:row>
          <xdr:rowOff>114300</xdr:rowOff>
        </xdr:from>
        <xdr:to>
          <xdr:col>5</xdr:col>
          <xdr:colOff>323850</xdr:colOff>
          <xdr:row>64</xdr:row>
          <xdr:rowOff>323850</xdr:rowOff>
        </xdr:to>
        <xdr:sp macro="" textlink="">
          <xdr:nvSpPr>
            <xdr:cNvPr id="10530" name="Check Box 290" descr="Check Box" hidden="1">
              <a:extLst>
                <a:ext uri="{63B3BB69-23CF-44E3-9099-C40C66FF867C}">
                  <a14:compatExt spid="_x0000_s10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65</xdr:row>
          <xdr:rowOff>114300</xdr:rowOff>
        </xdr:from>
        <xdr:to>
          <xdr:col>5</xdr:col>
          <xdr:colOff>323850</xdr:colOff>
          <xdr:row>65</xdr:row>
          <xdr:rowOff>323850</xdr:rowOff>
        </xdr:to>
        <xdr:sp macro="" textlink="">
          <xdr:nvSpPr>
            <xdr:cNvPr id="10531" name="Check Box 291" descr="Check Box" hidden="1">
              <a:extLst>
                <a:ext uri="{63B3BB69-23CF-44E3-9099-C40C66FF867C}">
                  <a14:compatExt spid="_x0000_s10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66</xdr:row>
          <xdr:rowOff>114300</xdr:rowOff>
        </xdr:from>
        <xdr:to>
          <xdr:col>5</xdr:col>
          <xdr:colOff>323850</xdr:colOff>
          <xdr:row>66</xdr:row>
          <xdr:rowOff>323850</xdr:rowOff>
        </xdr:to>
        <xdr:sp macro="" textlink="">
          <xdr:nvSpPr>
            <xdr:cNvPr id="10532" name="Check Box 292" descr="Check Box" hidden="1">
              <a:extLst>
                <a:ext uri="{63B3BB69-23CF-44E3-9099-C40C66FF867C}">
                  <a14:compatExt spid="_x0000_s10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114300</xdr:rowOff>
        </xdr:from>
        <xdr:to>
          <xdr:col>5</xdr:col>
          <xdr:colOff>323850</xdr:colOff>
          <xdr:row>70</xdr:row>
          <xdr:rowOff>323850</xdr:rowOff>
        </xdr:to>
        <xdr:sp macro="" textlink="">
          <xdr:nvSpPr>
            <xdr:cNvPr id="10533" name="Check Box 293" descr="Check Box" hidden="1">
              <a:extLst>
                <a:ext uri="{63B3BB69-23CF-44E3-9099-C40C66FF867C}">
                  <a14:compatExt spid="_x0000_s10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114300</xdr:rowOff>
        </xdr:from>
        <xdr:to>
          <xdr:col>5</xdr:col>
          <xdr:colOff>323850</xdr:colOff>
          <xdr:row>71</xdr:row>
          <xdr:rowOff>323850</xdr:rowOff>
        </xdr:to>
        <xdr:sp macro="" textlink="">
          <xdr:nvSpPr>
            <xdr:cNvPr id="10534" name="Check Box 294" descr="Check Box" hidden="1">
              <a:extLst>
                <a:ext uri="{63B3BB69-23CF-44E3-9099-C40C66FF867C}">
                  <a14:compatExt spid="_x0000_s10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65</xdr:row>
          <xdr:rowOff>114300</xdr:rowOff>
        </xdr:from>
        <xdr:to>
          <xdr:col>5</xdr:col>
          <xdr:colOff>323850</xdr:colOff>
          <xdr:row>65</xdr:row>
          <xdr:rowOff>323850</xdr:rowOff>
        </xdr:to>
        <xdr:sp macro="" textlink="">
          <xdr:nvSpPr>
            <xdr:cNvPr id="10535" name="Check Box 295" descr="Check Box" hidden="1">
              <a:extLst>
                <a:ext uri="{63B3BB69-23CF-44E3-9099-C40C66FF867C}">
                  <a14:compatExt spid="_x0000_s10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74</xdr:row>
          <xdr:rowOff>114300</xdr:rowOff>
        </xdr:from>
        <xdr:to>
          <xdr:col>5</xdr:col>
          <xdr:colOff>323850</xdr:colOff>
          <xdr:row>74</xdr:row>
          <xdr:rowOff>323850</xdr:rowOff>
        </xdr:to>
        <xdr:sp macro="" textlink="">
          <xdr:nvSpPr>
            <xdr:cNvPr id="10536" name="Check Box 296" descr="Check Box" hidden="1">
              <a:extLst>
                <a:ext uri="{63B3BB69-23CF-44E3-9099-C40C66FF867C}">
                  <a14:compatExt spid="_x0000_s10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28575</xdr:colOff>
      <xdr:row>60</xdr:row>
      <xdr:rowOff>47625</xdr:rowOff>
    </xdr:from>
    <xdr:ext cx="1000125" cy="409575"/>
    <xdr:pic>
      <xdr:nvPicPr>
        <xdr:cNvPr id="147" name="Picture 146">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17840325"/>
          <a:ext cx="10001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3</xdr:col>
          <xdr:colOff>95250</xdr:colOff>
          <xdr:row>75</xdr:row>
          <xdr:rowOff>114300</xdr:rowOff>
        </xdr:from>
        <xdr:to>
          <xdr:col>3</xdr:col>
          <xdr:colOff>323850</xdr:colOff>
          <xdr:row>75</xdr:row>
          <xdr:rowOff>323850</xdr:rowOff>
        </xdr:to>
        <xdr:sp macro="" textlink="">
          <xdr:nvSpPr>
            <xdr:cNvPr id="10537" name="Check Box 297" descr="Check Box" hidden="1">
              <a:extLst>
                <a:ext uri="{63B3BB69-23CF-44E3-9099-C40C66FF867C}">
                  <a14:compatExt spid="_x0000_s10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67</xdr:row>
          <xdr:rowOff>114300</xdr:rowOff>
        </xdr:from>
        <xdr:to>
          <xdr:col>5</xdr:col>
          <xdr:colOff>323850</xdr:colOff>
          <xdr:row>67</xdr:row>
          <xdr:rowOff>323850</xdr:rowOff>
        </xdr:to>
        <xdr:sp macro="" textlink="">
          <xdr:nvSpPr>
            <xdr:cNvPr id="10538" name="Check Box 298" descr="Check Box" hidden="1">
              <a:extLst>
                <a:ext uri="{63B3BB69-23CF-44E3-9099-C40C66FF867C}">
                  <a14:compatExt spid="_x0000_s10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81</xdr:row>
          <xdr:rowOff>114300</xdr:rowOff>
        </xdr:from>
        <xdr:to>
          <xdr:col>1</xdr:col>
          <xdr:colOff>333375</xdr:colOff>
          <xdr:row>81</xdr:row>
          <xdr:rowOff>323850</xdr:rowOff>
        </xdr:to>
        <xdr:sp macro="" textlink="">
          <xdr:nvSpPr>
            <xdr:cNvPr id="10539" name="Check Box 299" descr="Check Box" hidden="1">
              <a:extLst>
                <a:ext uri="{63B3BB69-23CF-44E3-9099-C40C66FF867C}">
                  <a14:compatExt spid="_x0000_s10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82</xdr:row>
          <xdr:rowOff>123825</xdr:rowOff>
        </xdr:from>
        <xdr:to>
          <xdr:col>1</xdr:col>
          <xdr:colOff>323850</xdr:colOff>
          <xdr:row>82</xdr:row>
          <xdr:rowOff>333375</xdr:rowOff>
        </xdr:to>
        <xdr:sp macro="" textlink="">
          <xdr:nvSpPr>
            <xdr:cNvPr id="10540" name="Check Box 300" descr="Check Box" hidden="1">
              <a:extLst>
                <a:ext uri="{63B3BB69-23CF-44E3-9099-C40C66FF867C}">
                  <a14:compatExt spid="_x0000_s10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83</xdr:row>
          <xdr:rowOff>123825</xdr:rowOff>
        </xdr:from>
        <xdr:to>
          <xdr:col>1</xdr:col>
          <xdr:colOff>333375</xdr:colOff>
          <xdr:row>83</xdr:row>
          <xdr:rowOff>333375</xdr:rowOff>
        </xdr:to>
        <xdr:sp macro="" textlink="">
          <xdr:nvSpPr>
            <xdr:cNvPr id="10541" name="Check Box 301" descr="Check Box" hidden="1">
              <a:extLst>
                <a:ext uri="{63B3BB69-23CF-44E3-9099-C40C66FF867C}">
                  <a14:compatExt spid="_x0000_s10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84</xdr:row>
          <xdr:rowOff>104775</xdr:rowOff>
        </xdr:from>
        <xdr:to>
          <xdr:col>1</xdr:col>
          <xdr:colOff>323850</xdr:colOff>
          <xdr:row>84</xdr:row>
          <xdr:rowOff>314325</xdr:rowOff>
        </xdr:to>
        <xdr:sp macro="" textlink="">
          <xdr:nvSpPr>
            <xdr:cNvPr id="10542" name="Check Box 302" descr="Check Box" hidden="1">
              <a:extLst>
                <a:ext uri="{63B3BB69-23CF-44E3-9099-C40C66FF867C}">
                  <a14:compatExt spid="_x0000_s10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85</xdr:row>
          <xdr:rowOff>104775</xdr:rowOff>
        </xdr:from>
        <xdr:to>
          <xdr:col>1</xdr:col>
          <xdr:colOff>323850</xdr:colOff>
          <xdr:row>85</xdr:row>
          <xdr:rowOff>314325</xdr:rowOff>
        </xdr:to>
        <xdr:sp macro="" textlink="">
          <xdr:nvSpPr>
            <xdr:cNvPr id="10543" name="Check Box 303" descr="Check Box" hidden="1">
              <a:extLst>
                <a:ext uri="{63B3BB69-23CF-44E3-9099-C40C66FF867C}">
                  <a14:compatExt spid="_x0000_s10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86</xdr:row>
          <xdr:rowOff>114300</xdr:rowOff>
        </xdr:from>
        <xdr:to>
          <xdr:col>1</xdr:col>
          <xdr:colOff>323850</xdr:colOff>
          <xdr:row>86</xdr:row>
          <xdr:rowOff>323850</xdr:rowOff>
        </xdr:to>
        <xdr:sp macro="" textlink="">
          <xdr:nvSpPr>
            <xdr:cNvPr id="10544" name="Check Box 304" descr="Check Box" hidden="1">
              <a:extLst>
                <a:ext uri="{63B3BB69-23CF-44E3-9099-C40C66FF867C}">
                  <a14:compatExt spid="_x0000_s10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87</xdr:row>
          <xdr:rowOff>114300</xdr:rowOff>
        </xdr:from>
        <xdr:to>
          <xdr:col>1</xdr:col>
          <xdr:colOff>323850</xdr:colOff>
          <xdr:row>87</xdr:row>
          <xdr:rowOff>323850</xdr:rowOff>
        </xdr:to>
        <xdr:sp macro="" textlink="">
          <xdr:nvSpPr>
            <xdr:cNvPr id="10545" name="Check Box 305" descr="Check Box" hidden="1">
              <a:extLst>
                <a:ext uri="{63B3BB69-23CF-44E3-9099-C40C66FF867C}">
                  <a14:compatExt spid="_x0000_s10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114300</xdr:rowOff>
        </xdr:from>
        <xdr:to>
          <xdr:col>1</xdr:col>
          <xdr:colOff>323850</xdr:colOff>
          <xdr:row>90</xdr:row>
          <xdr:rowOff>323850</xdr:rowOff>
        </xdr:to>
        <xdr:sp macro="" textlink="">
          <xdr:nvSpPr>
            <xdr:cNvPr id="10546" name="Check Box 306" descr="Check Box" hidden="1">
              <a:extLst>
                <a:ext uri="{63B3BB69-23CF-44E3-9099-C40C66FF867C}">
                  <a14:compatExt spid="_x0000_s10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91</xdr:row>
          <xdr:rowOff>114300</xdr:rowOff>
        </xdr:from>
        <xdr:to>
          <xdr:col>1</xdr:col>
          <xdr:colOff>323850</xdr:colOff>
          <xdr:row>91</xdr:row>
          <xdr:rowOff>323850</xdr:rowOff>
        </xdr:to>
        <xdr:sp macro="" textlink="">
          <xdr:nvSpPr>
            <xdr:cNvPr id="10547" name="Check Box 307" descr="Check Box" hidden="1">
              <a:extLst>
                <a:ext uri="{63B3BB69-23CF-44E3-9099-C40C66FF867C}">
                  <a14:compatExt spid="_x0000_s10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92</xdr:row>
          <xdr:rowOff>114300</xdr:rowOff>
        </xdr:from>
        <xdr:to>
          <xdr:col>1</xdr:col>
          <xdr:colOff>323850</xdr:colOff>
          <xdr:row>92</xdr:row>
          <xdr:rowOff>323850</xdr:rowOff>
        </xdr:to>
        <xdr:sp macro="" textlink="">
          <xdr:nvSpPr>
            <xdr:cNvPr id="10548" name="Check Box 308" descr="Check Box" hidden="1">
              <a:extLst>
                <a:ext uri="{63B3BB69-23CF-44E3-9099-C40C66FF867C}">
                  <a14:compatExt spid="_x0000_s10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94</xdr:row>
          <xdr:rowOff>114300</xdr:rowOff>
        </xdr:from>
        <xdr:to>
          <xdr:col>1</xdr:col>
          <xdr:colOff>323850</xdr:colOff>
          <xdr:row>94</xdr:row>
          <xdr:rowOff>323850</xdr:rowOff>
        </xdr:to>
        <xdr:sp macro="" textlink="">
          <xdr:nvSpPr>
            <xdr:cNvPr id="10549" name="Check Box 309" descr="Check Box" hidden="1">
              <a:extLst>
                <a:ext uri="{63B3BB69-23CF-44E3-9099-C40C66FF867C}">
                  <a14:compatExt spid="_x0000_s10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95</xdr:row>
          <xdr:rowOff>114300</xdr:rowOff>
        </xdr:from>
        <xdr:to>
          <xdr:col>1</xdr:col>
          <xdr:colOff>323850</xdr:colOff>
          <xdr:row>95</xdr:row>
          <xdr:rowOff>323850</xdr:rowOff>
        </xdr:to>
        <xdr:sp macro="" textlink="">
          <xdr:nvSpPr>
            <xdr:cNvPr id="10550" name="Check Box 310" descr="Check Box" hidden="1">
              <a:extLst>
                <a:ext uri="{63B3BB69-23CF-44E3-9099-C40C66FF867C}">
                  <a14:compatExt spid="_x0000_s10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96</xdr:row>
          <xdr:rowOff>114300</xdr:rowOff>
        </xdr:from>
        <xdr:to>
          <xdr:col>1</xdr:col>
          <xdr:colOff>323850</xdr:colOff>
          <xdr:row>96</xdr:row>
          <xdr:rowOff>323850</xdr:rowOff>
        </xdr:to>
        <xdr:sp macro="" textlink="">
          <xdr:nvSpPr>
            <xdr:cNvPr id="10551" name="Check Box 311" descr="Check Box" hidden="1">
              <a:extLst>
                <a:ext uri="{63B3BB69-23CF-44E3-9099-C40C66FF867C}">
                  <a14:compatExt spid="_x0000_s10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81</xdr:row>
          <xdr:rowOff>114300</xdr:rowOff>
        </xdr:from>
        <xdr:to>
          <xdr:col>3</xdr:col>
          <xdr:colOff>323850</xdr:colOff>
          <xdr:row>81</xdr:row>
          <xdr:rowOff>323850</xdr:rowOff>
        </xdr:to>
        <xdr:sp macro="" textlink="">
          <xdr:nvSpPr>
            <xdr:cNvPr id="10552" name="Check Box 312" descr="Check Box" hidden="1">
              <a:extLst>
                <a:ext uri="{63B3BB69-23CF-44E3-9099-C40C66FF867C}">
                  <a14:compatExt spid="_x0000_s10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82</xdr:row>
          <xdr:rowOff>114300</xdr:rowOff>
        </xdr:from>
        <xdr:to>
          <xdr:col>3</xdr:col>
          <xdr:colOff>323850</xdr:colOff>
          <xdr:row>82</xdr:row>
          <xdr:rowOff>323850</xdr:rowOff>
        </xdr:to>
        <xdr:sp macro="" textlink="">
          <xdr:nvSpPr>
            <xdr:cNvPr id="10553" name="Check Box 313" descr="Check Box" hidden="1">
              <a:extLst>
                <a:ext uri="{63B3BB69-23CF-44E3-9099-C40C66FF867C}">
                  <a14:compatExt spid="_x0000_s10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83</xdr:row>
          <xdr:rowOff>114300</xdr:rowOff>
        </xdr:from>
        <xdr:to>
          <xdr:col>3</xdr:col>
          <xdr:colOff>323850</xdr:colOff>
          <xdr:row>83</xdr:row>
          <xdr:rowOff>323850</xdr:rowOff>
        </xdr:to>
        <xdr:sp macro="" textlink="">
          <xdr:nvSpPr>
            <xdr:cNvPr id="10554" name="Check Box 314" descr="Check Box" hidden="1">
              <a:extLst>
                <a:ext uri="{63B3BB69-23CF-44E3-9099-C40C66FF867C}">
                  <a14:compatExt spid="_x0000_s10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84</xdr:row>
          <xdr:rowOff>114300</xdr:rowOff>
        </xdr:from>
        <xdr:to>
          <xdr:col>3</xdr:col>
          <xdr:colOff>323850</xdr:colOff>
          <xdr:row>84</xdr:row>
          <xdr:rowOff>323850</xdr:rowOff>
        </xdr:to>
        <xdr:sp macro="" textlink="">
          <xdr:nvSpPr>
            <xdr:cNvPr id="10555" name="Check Box 315" descr="Check Box" hidden="1">
              <a:extLst>
                <a:ext uri="{63B3BB69-23CF-44E3-9099-C40C66FF867C}">
                  <a14:compatExt spid="_x0000_s10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85</xdr:row>
          <xdr:rowOff>114300</xdr:rowOff>
        </xdr:from>
        <xdr:to>
          <xdr:col>3</xdr:col>
          <xdr:colOff>323850</xdr:colOff>
          <xdr:row>85</xdr:row>
          <xdr:rowOff>323850</xdr:rowOff>
        </xdr:to>
        <xdr:sp macro="" textlink="">
          <xdr:nvSpPr>
            <xdr:cNvPr id="10556" name="Check Box 316" descr="Check Box" hidden="1">
              <a:extLst>
                <a:ext uri="{63B3BB69-23CF-44E3-9099-C40C66FF867C}">
                  <a14:compatExt spid="_x0000_s10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86</xdr:row>
          <xdr:rowOff>114300</xdr:rowOff>
        </xdr:from>
        <xdr:to>
          <xdr:col>3</xdr:col>
          <xdr:colOff>323850</xdr:colOff>
          <xdr:row>86</xdr:row>
          <xdr:rowOff>323850</xdr:rowOff>
        </xdr:to>
        <xdr:sp macro="" textlink="">
          <xdr:nvSpPr>
            <xdr:cNvPr id="10557" name="Check Box 317" descr="Check Box" hidden="1">
              <a:extLst>
                <a:ext uri="{63B3BB69-23CF-44E3-9099-C40C66FF867C}">
                  <a14:compatExt spid="_x0000_s10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87</xdr:row>
          <xdr:rowOff>114300</xdr:rowOff>
        </xdr:from>
        <xdr:to>
          <xdr:col>3</xdr:col>
          <xdr:colOff>323850</xdr:colOff>
          <xdr:row>87</xdr:row>
          <xdr:rowOff>323850</xdr:rowOff>
        </xdr:to>
        <xdr:sp macro="" textlink="">
          <xdr:nvSpPr>
            <xdr:cNvPr id="10558" name="Check Box 318" descr="Check Box" hidden="1">
              <a:extLst>
                <a:ext uri="{63B3BB69-23CF-44E3-9099-C40C66FF867C}">
                  <a14:compatExt spid="_x0000_s10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90</xdr:row>
          <xdr:rowOff>114300</xdr:rowOff>
        </xdr:from>
        <xdr:to>
          <xdr:col>3</xdr:col>
          <xdr:colOff>323850</xdr:colOff>
          <xdr:row>90</xdr:row>
          <xdr:rowOff>323850</xdr:rowOff>
        </xdr:to>
        <xdr:sp macro="" textlink="">
          <xdr:nvSpPr>
            <xdr:cNvPr id="10559" name="Check Box 319" descr="Check Box" hidden="1">
              <a:extLst>
                <a:ext uri="{63B3BB69-23CF-44E3-9099-C40C66FF867C}">
                  <a14:compatExt spid="_x0000_s10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91</xdr:row>
          <xdr:rowOff>114300</xdr:rowOff>
        </xdr:from>
        <xdr:to>
          <xdr:col>3</xdr:col>
          <xdr:colOff>323850</xdr:colOff>
          <xdr:row>91</xdr:row>
          <xdr:rowOff>323850</xdr:rowOff>
        </xdr:to>
        <xdr:sp macro="" textlink="">
          <xdr:nvSpPr>
            <xdr:cNvPr id="10560" name="Check Box 320" descr="Check Box" hidden="1">
              <a:extLst>
                <a:ext uri="{63B3BB69-23CF-44E3-9099-C40C66FF867C}">
                  <a14:compatExt spid="_x0000_s10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94</xdr:row>
          <xdr:rowOff>114300</xdr:rowOff>
        </xdr:from>
        <xdr:to>
          <xdr:col>3</xdr:col>
          <xdr:colOff>323850</xdr:colOff>
          <xdr:row>94</xdr:row>
          <xdr:rowOff>323850</xdr:rowOff>
        </xdr:to>
        <xdr:sp macro="" textlink="">
          <xdr:nvSpPr>
            <xdr:cNvPr id="10561" name="Check Box 321" descr="Check Box" hidden="1">
              <a:extLst>
                <a:ext uri="{63B3BB69-23CF-44E3-9099-C40C66FF867C}">
                  <a14:compatExt spid="_x0000_s10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85</xdr:row>
          <xdr:rowOff>114300</xdr:rowOff>
        </xdr:from>
        <xdr:to>
          <xdr:col>3</xdr:col>
          <xdr:colOff>323850</xdr:colOff>
          <xdr:row>85</xdr:row>
          <xdr:rowOff>323850</xdr:rowOff>
        </xdr:to>
        <xdr:sp macro="" textlink="">
          <xdr:nvSpPr>
            <xdr:cNvPr id="10562" name="Check Box 322" descr="Check Box" hidden="1">
              <a:extLst>
                <a:ext uri="{63B3BB69-23CF-44E3-9099-C40C66FF867C}">
                  <a14:compatExt spid="_x0000_s10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81</xdr:row>
          <xdr:rowOff>114300</xdr:rowOff>
        </xdr:from>
        <xdr:to>
          <xdr:col>5</xdr:col>
          <xdr:colOff>323850</xdr:colOff>
          <xdr:row>81</xdr:row>
          <xdr:rowOff>323850</xdr:rowOff>
        </xdr:to>
        <xdr:sp macro="" textlink="">
          <xdr:nvSpPr>
            <xdr:cNvPr id="10563" name="Check Box 323" descr="Check Box" hidden="1">
              <a:extLst>
                <a:ext uri="{63B3BB69-23CF-44E3-9099-C40C66FF867C}">
                  <a14:compatExt spid="_x0000_s10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82</xdr:row>
          <xdr:rowOff>114300</xdr:rowOff>
        </xdr:from>
        <xdr:to>
          <xdr:col>5</xdr:col>
          <xdr:colOff>323850</xdr:colOff>
          <xdr:row>82</xdr:row>
          <xdr:rowOff>323850</xdr:rowOff>
        </xdr:to>
        <xdr:sp macro="" textlink="">
          <xdr:nvSpPr>
            <xdr:cNvPr id="10564" name="Check Box 324" descr="Check Box" hidden="1">
              <a:extLst>
                <a:ext uri="{63B3BB69-23CF-44E3-9099-C40C66FF867C}">
                  <a14:compatExt spid="_x0000_s10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114300</xdr:rowOff>
        </xdr:from>
        <xdr:to>
          <xdr:col>5</xdr:col>
          <xdr:colOff>323850</xdr:colOff>
          <xdr:row>83</xdr:row>
          <xdr:rowOff>323850</xdr:rowOff>
        </xdr:to>
        <xdr:sp macro="" textlink="">
          <xdr:nvSpPr>
            <xdr:cNvPr id="10565" name="Check Box 325" descr="Check Box" hidden="1">
              <a:extLst>
                <a:ext uri="{63B3BB69-23CF-44E3-9099-C40C66FF867C}">
                  <a14:compatExt spid="_x0000_s10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114300</xdr:rowOff>
        </xdr:from>
        <xdr:to>
          <xdr:col>5</xdr:col>
          <xdr:colOff>323850</xdr:colOff>
          <xdr:row>84</xdr:row>
          <xdr:rowOff>323850</xdr:rowOff>
        </xdr:to>
        <xdr:sp macro="" textlink="">
          <xdr:nvSpPr>
            <xdr:cNvPr id="10566" name="Check Box 326" descr="Check Box" hidden="1">
              <a:extLst>
                <a:ext uri="{63B3BB69-23CF-44E3-9099-C40C66FF867C}">
                  <a14:compatExt spid="_x0000_s10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114300</xdr:rowOff>
        </xdr:from>
        <xdr:to>
          <xdr:col>5</xdr:col>
          <xdr:colOff>323850</xdr:colOff>
          <xdr:row>85</xdr:row>
          <xdr:rowOff>323850</xdr:rowOff>
        </xdr:to>
        <xdr:sp macro="" textlink="">
          <xdr:nvSpPr>
            <xdr:cNvPr id="10567" name="Check Box 327" descr="Check Box" hidden="1">
              <a:extLst>
                <a:ext uri="{63B3BB69-23CF-44E3-9099-C40C66FF867C}">
                  <a14:compatExt spid="_x0000_s10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114300</xdr:rowOff>
        </xdr:from>
        <xdr:to>
          <xdr:col>5</xdr:col>
          <xdr:colOff>323850</xdr:colOff>
          <xdr:row>86</xdr:row>
          <xdr:rowOff>323850</xdr:rowOff>
        </xdr:to>
        <xdr:sp macro="" textlink="">
          <xdr:nvSpPr>
            <xdr:cNvPr id="10568" name="Check Box 328" descr="Check Box" hidden="1">
              <a:extLst>
                <a:ext uri="{63B3BB69-23CF-44E3-9099-C40C66FF867C}">
                  <a14:compatExt spid="_x0000_s10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90</xdr:row>
          <xdr:rowOff>114300</xdr:rowOff>
        </xdr:from>
        <xdr:to>
          <xdr:col>5</xdr:col>
          <xdr:colOff>323850</xdr:colOff>
          <xdr:row>90</xdr:row>
          <xdr:rowOff>323850</xdr:rowOff>
        </xdr:to>
        <xdr:sp macro="" textlink="">
          <xdr:nvSpPr>
            <xdr:cNvPr id="10569" name="Check Box 329" descr="Check Box" hidden="1">
              <a:extLst>
                <a:ext uri="{63B3BB69-23CF-44E3-9099-C40C66FF867C}">
                  <a14:compatExt spid="_x0000_s10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91</xdr:row>
          <xdr:rowOff>114300</xdr:rowOff>
        </xdr:from>
        <xdr:to>
          <xdr:col>5</xdr:col>
          <xdr:colOff>323850</xdr:colOff>
          <xdr:row>91</xdr:row>
          <xdr:rowOff>323850</xdr:rowOff>
        </xdr:to>
        <xdr:sp macro="" textlink="">
          <xdr:nvSpPr>
            <xdr:cNvPr id="10570" name="Check Box 330" descr="Check Box" hidden="1">
              <a:extLst>
                <a:ext uri="{63B3BB69-23CF-44E3-9099-C40C66FF867C}">
                  <a14:compatExt spid="_x0000_s10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114300</xdr:rowOff>
        </xdr:from>
        <xdr:to>
          <xdr:col>5</xdr:col>
          <xdr:colOff>323850</xdr:colOff>
          <xdr:row>85</xdr:row>
          <xdr:rowOff>323850</xdr:rowOff>
        </xdr:to>
        <xdr:sp macro="" textlink="">
          <xdr:nvSpPr>
            <xdr:cNvPr id="10571" name="Check Box 331" descr="Check Box" hidden="1">
              <a:extLst>
                <a:ext uri="{63B3BB69-23CF-44E3-9099-C40C66FF867C}">
                  <a14:compatExt spid="_x0000_s10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94</xdr:row>
          <xdr:rowOff>114300</xdr:rowOff>
        </xdr:from>
        <xdr:to>
          <xdr:col>5</xdr:col>
          <xdr:colOff>323850</xdr:colOff>
          <xdr:row>94</xdr:row>
          <xdr:rowOff>323850</xdr:rowOff>
        </xdr:to>
        <xdr:sp macro="" textlink="">
          <xdr:nvSpPr>
            <xdr:cNvPr id="10572" name="Check Box 332" descr="Check Box" hidden="1">
              <a:extLst>
                <a:ext uri="{63B3BB69-23CF-44E3-9099-C40C66FF867C}">
                  <a14:compatExt spid="_x0000_s10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28575</xdr:colOff>
      <xdr:row>80</xdr:row>
      <xdr:rowOff>47625</xdr:rowOff>
    </xdr:from>
    <xdr:ext cx="1000125" cy="409575"/>
    <xdr:pic>
      <xdr:nvPicPr>
        <xdr:cNvPr id="184" name="Picture 183">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27174825"/>
          <a:ext cx="10001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3</xdr:col>
          <xdr:colOff>95250</xdr:colOff>
          <xdr:row>95</xdr:row>
          <xdr:rowOff>114300</xdr:rowOff>
        </xdr:from>
        <xdr:to>
          <xdr:col>3</xdr:col>
          <xdr:colOff>323850</xdr:colOff>
          <xdr:row>95</xdr:row>
          <xdr:rowOff>323850</xdr:rowOff>
        </xdr:to>
        <xdr:sp macro="" textlink="">
          <xdr:nvSpPr>
            <xdr:cNvPr id="10573" name="Check Box 333" descr="Check Box" hidden="1">
              <a:extLst>
                <a:ext uri="{63B3BB69-23CF-44E3-9099-C40C66FF867C}">
                  <a14:compatExt spid="_x0000_s10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87</xdr:row>
          <xdr:rowOff>114300</xdr:rowOff>
        </xdr:from>
        <xdr:to>
          <xdr:col>5</xdr:col>
          <xdr:colOff>323850</xdr:colOff>
          <xdr:row>87</xdr:row>
          <xdr:rowOff>323850</xdr:rowOff>
        </xdr:to>
        <xdr:sp macro="" textlink="">
          <xdr:nvSpPr>
            <xdr:cNvPr id="10574" name="Check Box 334" descr="Check Box" hidden="1">
              <a:extLst>
                <a:ext uri="{63B3BB69-23CF-44E3-9099-C40C66FF867C}">
                  <a14:compatExt spid="_x0000_s10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101</xdr:row>
          <xdr:rowOff>114300</xdr:rowOff>
        </xdr:from>
        <xdr:to>
          <xdr:col>1</xdr:col>
          <xdr:colOff>333375</xdr:colOff>
          <xdr:row>101</xdr:row>
          <xdr:rowOff>323850</xdr:rowOff>
        </xdr:to>
        <xdr:sp macro="" textlink="">
          <xdr:nvSpPr>
            <xdr:cNvPr id="10611" name="Check Box 371" descr="Check Box" hidden="1">
              <a:extLst>
                <a:ext uri="{63B3BB69-23CF-44E3-9099-C40C66FF867C}">
                  <a14:compatExt spid="_x0000_s10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102</xdr:row>
          <xdr:rowOff>123825</xdr:rowOff>
        </xdr:from>
        <xdr:to>
          <xdr:col>1</xdr:col>
          <xdr:colOff>323850</xdr:colOff>
          <xdr:row>102</xdr:row>
          <xdr:rowOff>333375</xdr:rowOff>
        </xdr:to>
        <xdr:sp macro="" textlink="">
          <xdr:nvSpPr>
            <xdr:cNvPr id="10612" name="Check Box 372" descr="Check Box" hidden="1">
              <a:extLst>
                <a:ext uri="{63B3BB69-23CF-44E3-9099-C40C66FF867C}">
                  <a14:compatExt spid="_x0000_s10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103</xdr:row>
          <xdr:rowOff>123825</xdr:rowOff>
        </xdr:from>
        <xdr:to>
          <xdr:col>1</xdr:col>
          <xdr:colOff>333375</xdr:colOff>
          <xdr:row>103</xdr:row>
          <xdr:rowOff>333375</xdr:rowOff>
        </xdr:to>
        <xdr:sp macro="" textlink="">
          <xdr:nvSpPr>
            <xdr:cNvPr id="10613" name="Check Box 373" descr="Check Box" hidden="1">
              <a:extLst>
                <a:ext uri="{63B3BB69-23CF-44E3-9099-C40C66FF867C}">
                  <a14:compatExt spid="_x0000_s10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104</xdr:row>
          <xdr:rowOff>104775</xdr:rowOff>
        </xdr:from>
        <xdr:to>
          <xdr:col>1</xdr:col>
          <xdr:colOff>323850</xdr:colOff>
          <xdr:row>104</xdr:row>
          <xdr:rowOff>314325</xdr:rowOff>
        </xdr:to>
        <xdr:sp macro="" textlink="">
          <xdr:nvSpPr>
            <xdr:cNvPr id="10614" name="Check Box 374" descr="Check Box" hidden="1">
              <a:extLst>
                <a:ext uri="{63B3BB69-23CF-44E3-9099-C40C66FF867C}">
                  <a14:compatExt spid="_x0000_s10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105</xdr:row>
          <xdr:rowOff>104775</xdr:rowOff>
        </xdr:from>
        <xdr:to>
          <xdr:col>1</xdr:col>
          <xdr:colOff>323850</xdr:colOff>
          <xdr:row>105</xdr:row>
          <xdr:rowOff>314325</xdr:rowOff>
        </xdr:to>
        <xdr:sp macro="" textlink="">
          <xdr:nvSpPr>
            <xdr:cNvPr id="10615" name="Check Box 375" descr="Check Box" hidden="1">
              <a:extLst>
                <a:ext uri="{63B3BB69-23CF-44E3-9099-C40C66FF867C}">
                  <a14:compatExt spid="_x0000_s10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106</xdr:row>
          <xdr:rowOff>114300</xdr:rowOff>
        </xdr:from>
        <xdr:to>
          <xdr:col>1</xdr:col>
          <xdr:colOff>323850</xdr:colOff>
          <xdr:row>106</xdr:row>
          <xdr:rowOff>323850</xdr:rowOff>
        </xdr:to>
        <xdr:sp macro="" textlink="">
          <xdr:nvSpPr>
            <xdr:cNvPr id="10616" name="Check Box 376" descr="Check Box" hidden="1">
              <a:extLst>
                <a:ext uri="{63B3BB69-23CF-44E3-9099-C40C66FF867C}">
                  <a14:compatExt spid="_x0000_s10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107</xdr:row>
          <xdr:rowOff>114300</xdr:rowOff>
        </xdr:from>
        <xdr:to>
          <xdr:col>1</xdr:col>
          <xdr:colOff>323850</xdr:colOff>
          <xdr:row>107</xdr:row>
          <xdr:rowOff>323850</xdr:rowOff>
        </xdr:to>
        <xdr:sp macro="" textlink="">
          <xdr:nvSpPr>
            <xdr:cNvPr id="10617" name="Check Box 377" descr="Check Box" hidden="1">
              <a:extLst>
                <a:ext uri="{63B3BB69-23CF-44E3-9099-C40C66FF867C}">
                  <a14:compatExt spid="_x0000_s10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110</xdr:row>
          <xdr:rowOff>114300</xdr:rowOff>
        </xdr:from>
        <xdr:to>
          <xdr:col>1</xdr:col>
          <xdr:colOff>323850</xdr:colOff>
          <xdr:row>110</xdr:row>
          <xdr:rowOff>323850</xdr:rowOff>
        </xdr:to>
        <xdr:sp macro="" textlink="">
          <xdr:nvSpPr>
            <xdr:cNvPr id="10618" name="Check Box 378" descr="Check Box" hidden="1">
              <a:extLst>
                <a:ext uri="{63B3BB69-23CF-44E3-9099-C40C66FF867C}">
                  <a14:compatExt spid="_x0000_s10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111</xdr:row>
          <xdr:rowOff>114300</xdr:rowOff>
        </xdr:from>
        <xdr:to>
          <xdr:col>1</xdr:col>
          <xdr:colOff>323850</xdr:colOff>
          <xdr:row>111</xdr:row>
          <xdr:rowOff>323850</xdr:rowOff>
        </xdr:to>
        <xdr:sp macro="" textlink="">
          <xdr:nvSpPr>
            <xdr:cNvPr id="10619" name="Check Box 379" descr="Check Box" hidden="1">
              <a:extLst>
                <a:ext uri="{63B3BB69-23CF-44E3-9099-C40C66FF867C}">
                  <a14:compatExt spid="_x0000_s10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112</xdr:row>
          <xdr:rowOff>114300</xdr:rowOff>
        </xdr:from>
        <xdr:to>
          <xdr:col>1</xdr:col>
          <xdr:colOff>323850</xdr:colOff>
          <xdr:row>112</xdr:row>
          <xdr:rowOff>323850</xdr:rowOff>
        </xdr:to>
        <xdr:sp macro="" textlink="">
          <xdr:nvSpPr>
            <xdr:cNvPr id="10620" name="Check Box 380" descr="Check Box" hidden="1">
              <a:extLst>
                <a:ext uri="{63B3BB69-23CF-44E3-9099-C40C66FF867C}">
                  <a14:compatExt spid="_x0000_s10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114</xdr:row>
          <xdr:rowOff>114300</xdr:rowOff>
        </xdr:from>
        <xdr:to>
          <xdr:col>1</xdr:col>
          <xdr:colOff>323850</xdr:colOff>
          <xdr:row>114</xdr:row>
          <xdr:rowOff>323850</xdr:rowOff>
        </xdr:to>
        <xdr:sp macro="" textlink="">
          <xdr:nvSpPr>
            <xdr:cNvPr id="10621" name="Check Box 381" descr="Check Box" hidden="1">
              <a:extLst>
                <a:ext uri="{63B3BB69-23CF-44E3-9099-C40C66FF867C}">
                  <a14:compatExt spid="_x0000_s10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115</xdr:row>
          <xdr:rowOff>114300</xdr:rowOff>
        </xdr:from>
        <xdr:to>
          <xdr:col>1</xdr:col>
          <xdr:colOff>323850</xdr:colOff>
          <xdr:row>115</xdr:row>
          <xdr:rowOff>323850</xdr:rowOff>
        </xdr:to>
        <xdr:sp macro="" textlink="">
          <xdr:nvSpPr>
            <xdr:cNvPr id="10622" name="Check Box 382" descr="Check Box" hidden="1">
              <a:extLst>
                <a:ext uri="{63B3BB69-23CF-44E3-9099-C40C66FF867C}">
                  <a14:compatExt spid="_x0000_s10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116</xdr:row>
          <xdr:rowOff>114300</xdr:rowOff>
        </xdr:from>
        <xdr:to>
          <xdr:col>1</xdr:col>
          <xdr:colOff>323850</xdr:colOff>
          <xdr:row>116</xdr:row>
          <xdr:rowOff>323850</xdr:rowOff>
        </xdr:to>
        <xdr:sp macro="" textlink="">
          <xdr:nvSpPr>
            <xdr:cNvPr id="10623" name="Check Box 383" descr="Check Box" hidden="1">
              <a:extLst>
                <a:ext uri="{63B3BB69-23CF-44E3-9099-C40C66FF867C}">
                  <a14:compatExt spid="_x0000_s10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101</xdr:row>
          <xdr:rowOff>114300</xdr:rowOff>
        </xdr:from>
        <xdr:to>
          <xdr:col>3</xdr:col>
          <xdr:colOff>323850</xdr:colOff>
          <xdr:row>101</xdr:row>
          <xdr:rowOff>323850</xdr:rowOff>
        </xdr:to>
        <xdr:sp macro="" textlink="">
          <xdr:nvSpPr>
            <xdr:cNvPr id="10624" name="Check Box 384" descr="Check Box" hidden="1">
              <a:extLst>
                <a:ext uri="{63B3BB69-23CF-44E3-9099-C40C66FF867C}">
                  <a14:compatExt spid="_x0000_s10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102</xdr:row>
          <xdr:rowOff>114300</xdr:rowOff>
        </xdr:from>
        <xdr:to>
          <xdr:col>3</xdr:col>
          <xdr:colOff>323850</xdr:colOff>
          <xdr:row>102</xdr:row>
          <xdr:rowOff>323850</xdr:rowOff>
        </xdr:to>
        <xdr:sp macro="" textlink="">
          <xdr:nvSpPr>
            <xdr:cNvPr id="10625" name="Check Box 385" descr="Check Box" hidden="1">
              <a:extLst>
                <a:ext uri="{63B3BB69-23CF-44E3-9099-C40C66FF867C}">
                  <a14:compatExt spid="_x0000_s10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103</xdr:row>
          <xdr:rowOff>114300</xdr:rowOff>
        </xdr:from>
        <xdr:to>
          <xdr:col>3</xdr:col>
          <xdr:colOff>323850</xdr:colOff>
          <xdr:row>103</xdr:row>
          <xdr:rowOff>323850</xdr:rowOff>
        </xdr:to>
        <xdr:sp macro="" textlink="">
          <xdr:nvSpPr>
            <xdr:cNvPr id="10626" name="Check Box 386" descr="Check Box" hidden="1">
              <a:extLst>
                <a:ext uri="{63B3BB69-23CF-44E3-9099-C40C66FF867C}">
                  <a14:compatExt spid="_x0000_s10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104</xdr:row>
          <xdr:rowOff>114300</xdr:rowOff>
        </xdr:from>
        <xdr:to>
          <xdr:col>3</xdr:col>
          <xdr:colOff>323850</xdr:colOff>
          <xdr:row>104</xdr:row>
          <xdr:rowOff>323850</xdr:rowOff>
        </xdr:to>
        <xdr:sp macro="" textlink="">
          <xdr:nvSpPr>
            <xdr:cNvPr id="10627" name="Check Box 387" descr="Check Box" hidden="1">
              <a:extLst>
                <a:ext uri="{63B3BB69-23CF-44E3-9099-C40C66FF867C}">
                  <a14:compatExt spid="_x0000_s10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105</xdr:row>
          <xdr:rowOff>114300</xdr:rowOff>
        </xdr:from>
        <xdr:to>
          <xdr:col>3</xdr:col>
          <xdr:colOff>323850</xdr:colOff>
          <xdr:row>105</xdr:row>
          <xdr:rowOff>323850</xdr:rowOff>
        </xdr:to>
        <xdr:sp macro="" textlink="">
          <xdr:nvSpPr>
            <xdr:cNvPr id="10628" name="Check Box 388" descr="Check Box" hidden="1">
              <a:extLst>
                <a:ext uri="{63B3BB69-23CF-44E3-9099-C40C66FF867C}">
                  <a14:compatExt spid="_x0000_s10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106</xdr:row>
          <xdr:rowOff>114300</xdr:rowOff>
        </xdr:from>
        <xdr:to>
          <xdr:col>3</xdr:col>
          <xdr:colOff>323850</xdr:colOff>
          <xdr:row>106</xdr:row>
          <xdr:rowOff>323850</xdr:rowOff>
        </xdr:to>
        <xdr:sp macro="" textlink="">
          <xdr:nvSpPr>
            <xdr:cNvPr id="10629" name="Check Box 389" descr="Check Box" hidden="1">
              <a:extLst>
                <a:ext uri="{63B3BB69-23CF-44E3-9099-C40C66FF867C}">
                  <a14:compatExt spid="_x0000_s10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107</xdr:row>
          <xdr:rowOff>114300</xdr:rowOff>
        </xdr:from>
        <xdr:to>
          <xdr:col>3</xdr:col>
          <xdr:colOff>323850</xdr:colOff>
          <xdr:row>107</xdr:row>
          <xdr:rowOff>323850</xdr:rowOff>
        </xdr:to>
        <xdr:sp macro="" textlink="">
          <xdr:nvSpPr>
            <xdr:cNvPr id="10630" name="Check Box 390" descr="Check Box" hidden="1">
              <a:extLst>
                <a:ext uri="{63B3BB69-23CF-44E3-9099-C40C66FF867C}">
                  <a14:compatExt spid="_x0000_s10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110</xdr:row>
          <xdr:rowOff>114300</xdr:rowOff>
        </xdr:from>
        <xdr:to>
          <xdr:col>3</xdr:col>
          <xdr:colOff>323850</xdr:colOff>
          <xdr:row>110</xdr:row>
          <xdr:rowOff>323850</xdr:rowOff>
        </xdr:to>
        <xdr:sp macro="" textlink="">
          <xdr:nvSpPr>
            <xdr:cNvPr id="10631" name="Check Box 391" descr="Check Box" hidden="1">
              <a:extLst>
                <a:ext uri="{63B3BB69-23CF-44E3-9099-C40C66FF867C}">
                  <a14:compatExt spid="_x0000_s10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111</xdr:row>
          <xdr:rowOff>114300</xdr:rowOff>
        </xdr:from>
        <xdr:to>
          <xdr:col>3</xdr:col>
          <xdr:colOff>323850</xdr:colOff>
          <xdr:row>111</xdr:row>
          <xdr:rowOff>323850</xdr:rowOff>
        </xdr:to>
        <xdr:sp macro="" textlink="">
          <xdr:nvSpPr>
            <xdr:cNvPr id="10632" name="Check Box 392" descr="Check Box" hidden="1">
              <a:extLst>
                <a:ext uri="{63B3BB69-23CF-44E3-9099-C40C66FF867C}">
                  <a14:compatExt spid="_x0000_s10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114</xdr:row>
          <xdr:rowOff>114300</xdr:rowOff>
        </xdr:from>
        <xdr:to>
          <xdr:col>3</xdr:col>
          <xdr:colOff>323850</xdr:colOff>
          <xdr:row>114</xdr:row>
          <xdr:rowOff>323850</xdr:rowOff>
        </xdr:to>
        <xdr:sp macro="" textlink="">
          <xdr:nvSpPr>
            <xdr:cNvPr id="10633" name="Check Box 393" descr="Check Box" hidden="1">
              <a:extLst>
                <a:ext uri="{63B3BB69-23CF-44E3-9099-C40C66FF867C}">
                  <a14:compatExt spid="_x0000_s10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105</xdr:row>
          <xdr:rowOff>114300</xdr:rowOff>
        </xdr:from>
        <xdr:to>
          <xdr:col>3</xdr:col>
          <xdr:colOff>323850</xdr:colOff>
          <xdr:row>105</xdr:row>
          <xdr:rowOff>323850</xdr:rowOff>
        </xdr:to>
        <xdr:sp macro="" textlink="">
          <xdr:nvSpPr>
            <xdr:cNvPr id="10634" name="Check Box 394" descr="Check Box" hidden="1">
              <a:extLst>
                <a:ext uri="{63B3BB69-23CF-44E3-9099-C40C66FF867C}">
                  <a14:compatExt spid="_x0000_s10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101</xdr:row>
          <xdr:rowOff>114300</xdr:rowOff>
        </xdr:from>
        <xdr:to>
          <xdr:col>5</xdr:col>
          <xdr:colOff>323850</xdr:colOff>
          <xdr:row>101</xdr:row>
          <xdr:rowOff>323850</xdr:rowOff>
        </xdr:to>
        <xdr:sp macro="" textlink="">
          <xdr:nvSpPr>
            <xdr:cNvPr id="10635" name="Check Box 395" descr="Check Box" hidden="1">
              <a:extLst>
                <a:ext uri="{63B3BB69-23CF-44E3-9099-C40C66FF867C}">
                  <a14:compatExt spid="_x0000_s10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102</xdr:row>
          <xdr:rowOff>114300</xdr:rowOff>
        </xdr:from>
        <xdr:to>
          <xdr:col>5</xdr:col>
          <xdr:colOff>323850</xdr:colOff>
          <xdr:row>102</xdr:row>
          <xdr:rowOff>323850</xdr:rowOff>
        </xdr:to>
        <xdr:sp macro="" textlink="">
          <xdr:nvSpPr>
            <xdr:cNvPr id="10636" name="Check Box 396" descr="Check Box" hidden="1">
              <a:extLst>
                <a:ext uri="{63B3BB69-23CF-44E3-9099-C40C66FF867C}">
                  <a14:compatExt spid="_x0000_s10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103</xdr:row>
          <xdr:rowOff>114300</xdr:rowOff>
        </xdr:from>
        <xdr:to>
          <xdr:col>5</xdr:col>
          <xdr:colOff>323850</xdr:colOff>
          <xdr:row>103</xdr:row>
          <xdr:rowOff>323850</xdr:rowOff>
        </xdr:to>
        <xdr:sp macro="" textlink="">
          <xdr:nvSpPr>
            <xdr:cNvPr id="10637" name="Check Box 397" descr="Check Box" hidden="1">
              <a:extLst>
                <a:ext uri="{63B3BB69-23CF-44E3-9099-C40C66FF867C}">
                  <a14:compatExt spid="_x0000_s10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104</xdr:row>
          <xdr:rowOff>114300</xdr:rowOff>
        </xdr:from>
        <xdr:to>
          <xdr:col>5</xdr:col>
          <xdr:colOff>323850</xdr:colOff>
          <xdr:row>104</xdr:row>
          <xdr:rowOff>323850</xdr:rowOff>
        </xdr:to>
        <xdr:sp macro="" textlink="">
          <xdr:nvSpPr>
            <xdr:cNvPr id="10638" name="Check Box 398" descr="Check Box" hidden="1">
              <a:extLst>
                <a:ext uri="{63B3BB69-23CF-44E3-9099-C40C66FF867C}">
                  <a14:compatExt spid="_x0000_s10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105</xdr:row>
          <xdr:rowOff>114300</xdr:rowOff>
        </xdr:from>
        <xdr:to>
          <xdr:col>5</xdr:col>
          <xdr:colOff>323850</xdr:colOff>
          <xdr:row>105</xdr:row>
          <xdr:rowOff>323850</xdr:rowOff>
        </xdr:to>
        <xdr:sp macro="" textlink="">
          <xdr:nvSpPr>
            <xdr:cNvPr id="10639" name="Check Box 399" descr="Check Box" hidden="1">
              <a:extLst>
                <a:ext uri="{63B3BB69-23CF-44E3-9099-C40C66FF867C}">
                  <a14:compatExt spid="_x0000_s10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106</xdr:row>
          <xdr:rowOff>114300</xdr:rowOff>
        </xdr:from>
        <xdr:to>
          <xdr:col>5</xdr:col>
          <xdr:colOff>323850</xdr:colOff>
          <xdr:row>106</xdr:row>
          <xdr:rowOff>323850</xdr:rowOff>
        </xdr:to>
        <xdr:sp macro="" textlink="">
          <xdr:nvSpPr>
            <xdr:cNvPr id="10640" name="Check Box 400" descr="Check Box" hidden="1">
              <a:extLst>
                <a:ext uri="{63B3BB69-23CF-44E3-9099-C40C66FF867C}">
                  <a14:compatExt spid="_x0000_s10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110</xdr:row>
          <xdr:rowOff>114300</xdr:rowOff>
        </xdr:from>
        <xdr:to>
          <xdr:col>5</xdr:col>
          <xdr:colOff>323850</xdr:colOff>
          <xdr:row>110</xdr:row>
          <xdr:rowOff>323850</xdr:rowOff>
        </xdr:to>
        <xdr:sp macro="" textlink="">
          <xdr:nvSpPr>
            <xdr:cNvPr id="10641" name="Check Box 401" descr="Check Box" hidden="1">
              <a:extLst>
                <a:ext uri="{63B3BB69-23CF-44E3-9099-C40C66FF867C}">
                  <a14:compatExt spid="_x0000_s10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111</xdr:row>
          <xdr:rowOff>114300</xdr:rowOff>
        </xdr:from>
        <xdr:to>
          <xdr:col>5</xdr:col>
          <xdr:colOff>323850</xdr:colOff>
          <xdr:row>111</xdr:row>
          <xdr:rowOff>323850</xdr:rowOff>
        </xdr:to>
        <xdr:sp macro="" textlink="">
          <xdr:nvSpPr>
            <xdr:cNvPr id="10642" name="Check Box 402" descr="Check Box" hidden="1">
              <a:extLst>
                <a:ext uri="{63B3BB69-23CF-44E3-9099-C40C66FF867C}">
                  <a14:compatExt spid="_x0000_s10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105</xdr:row>
          <xdr:rowOff>114300</xdr:rowOff>
        </xdr:from>
        <xdr:to>
          <xdr:col>5</xdr:col>
          <xdr:colOff>323850</xdr:colOff>
          <xdr:row>105</xdr:row>
          <xdr:rowOff>323850</xdr:rowOff>
        </xdr:to>
        <xdr:sp macro="" textlink="">
          <xdr:nvSpPr>
            <xdr:cNvPr id="10643" name="Check Box 403" descr="Check Box" hidden="1">
              <a:extLst>
                <a:ext uri="{63B3BB69-23CF-44E3-9099-C40C66FF867C}">
                  <a14:compatExt spid="_x0000_s10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114</xdr:row>
          <xdr:rowOff>114300</xdr:rowOff>
        </xdr:from>
        <xdr:to>
          <xdr:col>5</xdr:col>
          <xdr:colOff>323850</xdr:colOff>
          <xdr:row>114</xdr:row>
          <xdr:rowOff>323850</xdr:rowOff>
        </xdr:to>
        <xdr:sp macro="" textlink="">
          <xdr:nvSpPr>
            <xdr:cNvPr id="10644" name="Check Box 404" descr="Check Box" hidden="1">
              <a:extLst>
                <a:ext uri="{63B3BB69-23CF-44E3-9099-C40C66FF867C}">
                  <a14:compatExt spid="_x0000_s10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28575</xdr:colOff>
      <xdr:row>100</xdr:row>
      <xdr:rowOff>47625</xdr:rowOff>
    </xdr:from>
    <xdr:ext cx="1000125" cy="409575"/>
    <xdr:pic>
      <xdr:nvPicPr>
        <xdr:cNvPr id="258" name="Picture 257">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36509325"/>
          <a:ext cx="10001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3</xdr:col>
          <xdr:colOff>95250</xdr:colOff>
          <xdr:row>115</xdr:row>
          <xdr:rowOff>114300</xdr:rowOff>
        </xdr:from>
        <xdr:to>
          <xdr:col>3</xdr:col>
          <xdr:colOff>323850</xdr:colOff>
          <xdr:row>115</xdr:row>
          <xdr:rowOff>323850</xdr:rowOff>
        </xdr:to>
        <xdr:sp macro="" textlink="">
          <xdr:nvSpPr>
            <xdr:cNvPr id="10645" name="Check Box 405" descr="Check Box" hidden="1">
              <a:extLst>
                <a:ext uri="{63B3BB69-23CF-44E3-9099-C40C66FF867C}">
                  <a14:compatExt spid="_x0000_s10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107</xdr:row>
          <xdr:rowOff>114300</xdr:rowOff>
        </xdr:from>
        <xdr:to>
          <xdr:col>5</xdr:col>
          <xdr:colOff>323850</xdr:colOff>
          <xdr:row>107</xdr:row>
          <xdr:rowOff>323850</xdr:rowOff>
        </xdr:to>
        <xdr:sp macro="" textlink="">
          <xdr:nvSpPr>
            <xdr:cNvPr id="10646" name="Check Box 406" descr="Check Box" hidden="1">
              <a:extLst>
                <a:ext uri="{63B3BB69-23CF-44E3-9099-C40C66FF867C}">
                  <a14:compatExt spid="_x0000_s10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121</xdr:row>
          <xdr:rowOff>114300</xdr:rowOff>
        </xdr:from>
        <xdr:to>
          <xdr:col>1</xdr:col>
          <xdr:colOff>333375</xdr:colOff>
          <xdr:row>121</xdr:row>
          <xdr:rowOff>323850</xdr:rowOff>
        </xdr:to>
        <xdr:sp macro="" textlink="">
          <xdr:nvSpPr>
            <xdr:cNvPr id="10647" name="Check Box 407" descr="Check Box" hidden="1">
              <a:extLst>
                <a:ext uri="{63B3BB69-23CF-44E3-9099-C40C66FF867C}">
                  <a14:compatExt spid="_x0000_s10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122</xdr:row>
          <xdr:rowOff>123825</xdr:rowOff>
        </xdr:from>
        <xdr:to>
          <xdr:col>1</xdr:col>
          <xdr:colOff>323850</xdr:colOff>
          <xdr:row>122</xdr:row>
          <xdr:rowOff>333375</xdr:rowOff>
        </xdr:to>
        <xdr:sp macro="" textlink="">
          <xdr:nvSpPr>
            <xdr:cNvPr id="10648" name="Check Box 408" descr="Check Box" hidden="1">
              <a:extLst>
                <a:ext uri="{63B3BB69-23CF-44E3-9099-C40C66FF867C}">
                  <a14:compatExt spid="_x0000_s10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123</xdr:row>
          <xdr:rowOff>123825</xdr:rowOff>
        </xdr:from>
        <xdr:to>
          <xdr:col>1</xdr:col>
          <xdr:colOff>333375</xdr:colOff>
          <xdr:row>123</xdr:row>
          <xdr:rowOff>333375</xdr:rowOff>
        </xdr:to>
        <xdr:sp macro="" textlink="">
          <xdr:nvSpPr>
            <xdr:cNvPr id="10649" name="Check Box 409" descr="Check Box" hidden="1">
              <a:extLst>
                <a:ext uri="{63B3BB69-23CF-44E3-9099-C40C66FF867C}">
                  <a14:compatExt spid="_x0000_s10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124</xdr:row>
          <xdr:rowOff>104775</xdr:rowOff>
        </xdr:from>
        <xdr:to>
          <xdr:col>1</xdr:col>
          <xdr:colOff>323850</xdr:colOff>
          <xdr:row>124</xdr:row>
          <xdr:rowOff>314325</xdr:rowOff>
        </xdr:to>
        <xdr:sp macro="" textlink="">
          <xdr:nvSpPr>
            <xdr:cNvPr id="10650" name="Check Box 410" descr="Check Box" hidden="1">
              <a:extLst>
                <a:ext uri="{63B3BB69-23CF-44E3-9099-C40C66FF867C}">
                  <a14:compatExt spid="_x0000_s10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125</xdr:row>
          <xdr:rowOff>104775</xdr:rowOff>
        </xdr:from>
        <xdr:to>
          <xdr:col>1</xdr:col>
          <xdr:colOff>323850</xdr:colOff>
          <xdr:row>125</xdr:row>
          <xdr:rowOff>314325</xdr:rowOff>
        </xdr:to>
        <xdr:sp macro="" textlink="">
          <xdr:nvSpPr>
            <xdr:cNvPr id="10651" name="Check Box 411" descr="Check Box" hidden="1">
              <a:extLst>
                <a:ext uri="{63B3BB69-23CF-44E3-9099-C40C66FF867C}">
                  <a14:compatExt spid="_x0000_s10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126</xdr:row>
          <xdr:rowOff>114300</xdr:rowOff>
        </xdr:from>
        <xdr:to>
          <xdr:col>1</xdr:col>
          <xdr:colOff>323850</xdr:colOff>
          <xdr:row>126</xdr:row>
          <xdr:rowOff>323850</xdr:rowOff>
        </xdr:to>
        <xdr:sp macro="" textlink="">
          <xdr:nvSpPr>
            <xdr:cNvPr id="10652" name="Check Box 412" descr="Check Box" hidden="1">
              <a:extLst>
                <a:ext uri="{63B3BB69-23CF-44E3-9099-C40C66FF867C}">
                  <a14:compatExt spid="_x0000_s10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127</xdr:row>
          <xdr:rowOff>114300</xdr:rowOff>
        </xdr:from>
        <xdr:to>
          <xdr:col>1</xdr:col>
          <xdr:colOff>323850</xdr:colOff>
          <xdr:row>127</xdr:row>
          <xdr:rowOff>323850</xdr:rowOff>
        </xdr:to>
        <xdr:sp macro="" textlink="">
          <xdr:nvSpPr>
            <xdr:cNvPr id="10653" name="Check Box 413" descr="Check Box" hidden="1">
              <a:extLst>
                <a:ext uri="{63B3BB69-23CF-44E3-9099-C40C66FF867C}">
                  <a14:compatExt spid="_x0000_s10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130</xdr:row>
          <xdr:rowOff>114300</xdr:rowOff>
        </xdr:from>
        <xdr:to>
          <xdr:col>1</xdr:col>
          <xdr:colOff>323850</xdr:colOff>
          <xdr:row>130</xdr:row>
          <xdr:rowOff>323850</xdr:rowOff>
        </xdr:to>
        <xdr:sp macro="" textlink="">
          <xdr:nvSpPr>
            <xdr:cNvPr id="10654" name="Check Box 414" descr="Check Box" hidden="1">
              <a:extLst>
                <a:ext uri="{63B3BB69-23CF-44E3-9099-C40C66FF867C}">
                  <a14:compatExt spid="_x0000_s10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131</xdr:row>
          <xdr:rowOff>114300</xdr:rowOff>
        </xdr:from>
        <xdr:to>
          <xdr:col>1</xdr:col>
          <xdr:colOff>323850</xdr:colOff>
          <xdr:row>131</xdr:row>
          <xdr:rowOff>323850</xdr:rowOff>
        </xdr:to>
        <xdr:sp macro="" textlink="">
          <xdr:nvSpPr>
            <xdr:cNvPr id="10655" name="Check Box 415" descr="Check Box" hidden="1">
              <a:extLst>
                <a:ext uri="{63B3BB69-23CF-44E3-9099-C40C66FF867C}">
                  <a14:compatExt spid="_x0000_s10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114300</xdr:rowOff>
        </xdr:from>
        <xdr:to>
          <xdr:col>1</xdr:col>
          <xdr:colOff>323850</xdr:colOff>
          <xdr:row>132</xdr:row>
          <xdr:rowOff>323850</xdr:rowOff>
        </xdr:to>
        <xdr:sp macro="" textlink="">
          <xdr:nvSpPr>
            <xdr:cNvPr id="10656" name="Check Box 416" descr="Check Box" hidden="1">
              <a:extLst>
                <a:ext uri="{63B3BB69-23CF-44E3-9099-C40C66FF867C}">
                  <a14:compatExt spid="_x0000_s10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134</xdr:row>
          <xdr:rowOff>114300</xdr:rowOff>
        </xdr:from>
        <xdr:to>
          <xdr:col>1</xdr:col>
          <xdr:colOff>323850</xdr:colOff>
          <xdr:row>134</xdr:row>
          <xdr:rowOff>323850</xdr:rowOff>
        </xdr:to>
        <xdr:sp macro="" textlink="">
          <xdr:nvSpPr>
            <xdr:cNvPr id="10657" name="Check Box 417" descr="Check Box" hidden="1">
              <a:extLst>
                <a:ext uri="{63B3BB69-23CF-44E3-9099-C40C66FF867C}">
                  <a14:compatExt spid="_x0000_s1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135</xdr:row>
          <xdr:rowOff>114300</xdr:rowOff>
        </xdr:from>
        <xdr:to>
          <xdr:col>1</xdr:col>
          <xdr:colOff>323850</xdr:colOff>
          <xdr:row>135</xdr:row>
          <xdr:rowOff>323850</xdr:rowOff>
        </xdr:to>
        <xdr:sp macro="" textlink="">
          <xdr:nvSpPr>
            <xdr:cNvPr id="10658" name="Check Box 418" descr="Check Box" hidden="1">
              <a:extLst>
                <a:ext uri="{63B3BB69-23CF-44E3-9099-C40C66FF867C}">
                  <a14:compatExt spid="_x0000_s1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136</xdr:row>
          <xdr:rowOff>114300</xdr:rowOff>
        </xdr:from>
        <xdr:to>
          <xdr:col>1</xdr:col>
          <xdr:colOff>323850</xdr:colOff>
          <xdr:row>136</xdr:row>
          <xdr:rowOff>323850</xdr:rowOff>
        </xdr:to>
        <xdr:sp macro="" textlink="">
          <xdr:nvSpPr>
            <xdr:cNvPr id="10659" name="Check Box 419" descr="Check Box" hidden="1">
              <a:extLst>
                <a:ext uri="{63B3BB69-23CF-44E3-9099-C40C66FF867C}">
                  <a14:compatExt spid="_x0000_s10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121</xdr:row>
          <xdr:rowOff>114300</xdr:rowOff>
        </xdr:from>
        <xdr:to>
          <xdr:col>3</xdr:col>
          <xdr:colOff>323850</xdr:colOff>
          <xdr:row>121</xdr:row>
          <xdr:rowOff>323850</xdr:rowOff>
        </xdr:to>
        <xdr:sp macro="" textlink="">
          <xdr:nvSpPr>
            <xdr:cNvPr id="10660" name="Check Box 420" descr="Check Box" hidden="1">
              <a:extLst>
                <a:ext uri="{63B3BB69-23CF-44E3-9099-C40C66FF867C}">
                  <a14:compatExt spid="_x0000_s10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122</xdr:row>
          <xdr:rowOff>114300</xdr:rowOff>
        </xdr:from>
        <xdr:to>
          <xdr:col>3</xdr:col>
          <xdr:colOff>323850</xdr:colOff>
          <xdr:row>122</xdr:row>
          <xdr:rowOff>323850</xdr:rowOff>
        </xdr:to>
        <xdr:sp macro="" textlink="">
          <xdr:nvSpPr>
            <xdr:cNvPr id="10661" name="Check Box 421" descr="Check Box" hidden="1">
              <a:extLst>
                <a:ext uri="{63B3BB69-23CF-44E3-9099-C40C66FF867C}">
                  <a14:compatExt spid="_x0000_s10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123</xdr:row>
          <xdr:rowOff>114300</xdr:rowOff>
        </xdr:from>
        <xdr:to>
          <xdr:col>3</xdr:col>
          <xdr:colOff>323850</xdr:colOff>
          <xdr:row>123</xdr:row>
          <xdr:rowOff>323850</xdr:rowOff>
        </xdr:to>
        <xdr:sp macro="" textlink="">
          <xdr:nvSpPr>
            <xdr:cNvPr id="10662" name="Check Box 422" descr="Check Box" hidden="1">
              <a:extLst>
                <a:ext uri="{63B3BB69-23CF-44E3-9099-C40C66FF867C}">
                  <a14:compatExt spid="_x0000_s10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124</xdr:row>
          <xdr:rowOff>114300</xdr:rowOff>
        </xdr:from>
        <xdr:to>
          <xdr:col>3</xdr:col>
          <xdr:colOff>323850</xdr:colOff>
          <xdr:row>124</xdr:row>
          <xdr:rowOff>323850</xdr:rowOff>
        </xdr:to>
        <xdr:sp macro="" textlink="">
          <xdr:nvSpPr>
            <xdr:cNvPr id="10663" name="Check Box 423" descr="Check Box" hidden="1">
              <a:extLst>
                <a:ext uri="{63B3BB69-23CF-44E3-9099-C40C66FF867C}">
                  <a14:compatExt spid="_x0000_s10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125</xdr:row>
          <xdr:rowOff>114300</xdr:rowOff>
        </xdr:from>
        <xdr:to>
          <xdr:col>3</xdr:col>
          <xdr:colOff>323850</xdr:colOff>
          <xdr:row>125</xdr:row>
          <xdr:rowOff>323850</xdr:rowOff>
        </xdr:to>
        <xdr:sp macro="" textlink="">
          <xdr:nvSpPr>
            <xdr:cNvPr id="10664" name="Check Box 424" descr="Check Box" hidden="1">
              <a:extLst>
                <a:ext uri="{63B3BB69-23CF-44E3-9099-C40C66FF867C}">
                  <a14:compatExt spid="_x0000_s10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126</xdr:row>
          <xdr:rowOff>114300</xdr:rowOff>
        </xdr:from>
        <xdr:to>
          <xdr:col>3</xdr:col>
          <xdr:colOff>323850</xdr:colOff>
          <xdr:row>126</xdr:row>
          <xdr:rowOff>323850</xdr:rowOff>
        </xdr:to>
        <xdr:sp macro="" textlink="">
          <xdr:nvSpPr>
            <xdr:cNvPr id="10665" name="Check Box 425" descr="Check Box" hidden="1">
              <a:extLst>
                <a:ext uri="{63B3BB69-23CF-44E3-9099-C40C66FF867C}">
                  <a14:compatExt spid="_x0000_s10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127</xdr:row>
          <xdr:rowOff>114300</xdr:rowOff>
        </xdr:from>
        <xdr:to>
          <xdr:col>3</xdr:col>
          <xdr:colOff>323850</xdr:colOff>
          <xdr:row>127</xdr:row>
          <xdr:rowOff>323850</xdr:rowOff>
        </xdr:to>
        <xdr:sp macro="" textlink="">
          <xdr:nvSpPr>
            <xdr:cNvPr id="10666" name="Check Box 426" descr="Check Box" hidden="1">
              <a:extLst>
                <a:ext uri="{63B3BB69-23CF-44E3-9099-C40C66FF867C}">
                  <a14:compatExt spid="_x0000_s10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130</xdr:row>
          <xdr:rowOff>114300</xdr:rowOff>
        </xdr:from>
        <xdr:to>
          <xdr:col>3</xdr:col>
          <xdr:colOff>323850</xdr:colOff>
          <xdr:row>130</xdr:row>
          <xdr:rowOff>323850</xdr:rowOff>
        </xdr:to>
        <xdr:sp macro="" textlink="">
          <xdr:nvSpPr>
            <xdr:cNvPr id="10667" name="Check Box 427" descr="Check Box" hidden="1">
              <a:extLst>
                <a:ext uri="{63B3BB69-23CF-44E3-9099-C40C66FF867C}">
                  <a14:compatExt spid="_x0000_s10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131</xdr:row>
          <xdr:rowOff>114300</xdr:rowOff>
        </xdr:from>
        <xdr:to>
          <xdr:col>3</xdr:col>
          <xdr:colOff>323850</xdr:colOff>
          <xdr:row>131</xdr:row>
          <xdr:rowOff>323850</xdr:rowOff>
        </xdr:to>
        <xdr:sp macro="" textlink="">
          <xdr:nvSpPr>
            <xdr:cNvPr id="10668" name="Check Box 428" descr="Check Box" hidden="1">
              <a:extLst>
                <a:ext uri="{63B3BB69-23CF-44E3-9099-C40C66FF867C}">
                  <a14:compatExt spid="_x0000_s10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134</xdr:row>
          <xdr:rowOff>114300</xdr:rowOff>
        </xdr:from>
        <xdr:to>
          <xdr:col>3</xdr:col>
          <xdr:colOff>323850</xdr:colOff>
          <xdr:row>134</xdr:row>
          <xdr:rowOff>323850</xdr:rowOff>
        </xdr:to>
        <xdr:sp macro="" textlink="">
          <xdr:nvSpPr>
            <xdr:cNvPr id="10669" name="Check Box 429" descr="Check Box" hidden="1">
              <a:extLst>
                <a:ext uri="{63B3BB69-23CF-44E3-9099-C40C66FF867C}">
                  <a14:compatExt spid="_x0000_s10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125</xdr:row>
          <xdr:rowOff>114300</xdr:rowOff>
        </xdr:from>
        <xdr:to>
          <xdr:col>3</xdr:col>
          <xdr:colOff>323850</xdr:colOff>
          <xdr:row>125</xdr:row>
          <xdr:rowOff>323850</xdr:rowOff>
        </xdr:to>
        <xdr:sp macro="" textlink="">
          <xdr:nvSpPr>
            <xdr:cNvPr id="10670" name="Check Box 430" descr="Check Box" hidden="1">
              <a:extLst>
                <a:ext uri="{63B3BB69-23CF-44E3-9099-C40C66FF867C}">
                  <a14:compatExt spid="_x0000_s10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121</xdr:row>
          <xdr:rowOff>114300</xdr:rowOff>
        </xdr:from>
        <xdr:to>
          <xdr:col>5</xdr:col>
          <xdr:colOff>323850</xdr:colOff>
          <xdr:row>121</xdr:row>
          <xdr:rowOff>323850</xdr:rowOff>
        </xdr:to>
        <xdr:sp macro="" textlink="">
          <xdr:nvSpPr>
            <xdr:cNvPr id="10671" name="Check Box 431" descr="Check Box" hidden="1">
              <a:extLst>
                <a:ext uri="{63B3BB69-23CF-44E3-9099-C40C66FF867C}">
                  <a14:compatExt spid="_x0000_s10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122</xdr:row>
          <xdr:rowOff>114300</xdr:rowOff>
        </xdr:from>
        <xdr:to>
          <xdr:col>5</xdr:col>
          <xdr:colOff>323850</xdr:colOff>
          <xdr:row>122</xdr:row>
          <xdr:rowOff>323850</xdr:rowOff>
        </xdr:to>
        <xdr:sp macro="" textlink="">
          <xdr:nvSpPr>
            <xdr:cNvPr id="10672" name="Check Box 432" descr="Check Box" hidden="1">
              <a:extLst>
                <a:ext uri="{63B3BB69-23CF-44E3-9099-C40C66FF867C}">
                  <a14:compatExt spid="_x0000_s10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123</xdr:row>
          <xdr:rowOff>114300</xdr:rowOff>
        </xdr:from>
        <xdr:to>
          <xdr:col>5</xdr:col>
          <xdr:colOff>323850</xdr:colOff>
          <xdr:row>123</xdr:row>
          <xdr:rowOff>323850</xdr:rowOff>
        </xdr:to>
        <xdr:sp macro="" textlink="">
          <xdr:nvSpPr>
            <xdr:cNvPr id="10673" name="Check Box 433" descr="Check Box" hidden="1">
              <a:extLst>
                <a:ext uri="{63B3BB69-23CF-44E3-9099-C40C66FF867C}">
                  <a14:compatExt spid="_x0000_s10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124</xdr:row>
          <xdr:rowOff>114300</xdr:rowOff>
        </xdr:from>
        <xdr:to>
          <xdr:col>5</xdr:col>
          <xdr:colOff>323850</xdr:colOff>
          <xdr:row>124</xdr:row>
          <xdr:rowOff>323850</xdr:rowOff>
        </xdr:to>
        <xdr:sp macro="" textlink="">
          <xdr:nvSpPr>
            <xdr:cNvPr id="10674" name="Check Box 434" descr="Check Box" hidden="1">
              <a:extLst>
                <a:ext uri="{63B3BB69-23CF-44E3-9099-C40C66FF867C}">
                  <a14:compatExt spid="_x0000_s10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125</xdr:row>
          <xdr:rowOff>114300</xdr:rowOff>
        </xdr:from>
        <xdr:to>
          <xdr:col>5</xdr:col>
          <xdr:colOff>323850</xdr:colOff>
          <xdr:row>125</xdr:row>
          <xdr:rowOff>323850</xdr:rowOff>
        </xdr:to>
        <xdr:sp macro="" textlink="">
          <xdr:nvSpPr>
            <xdr:cNvPr id="10675" name="Check Box 435" descr="Check Box" hidden="1">
              <a:extLst>
                <a:ext uri="{63B3BB69-23CF-44E3-9099-C40C66FF867C}">
                  <a14:compatExt spid="_x0000_s10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126</xdr:row>
          <xdr:rowOff>114300</xdr:rowOff>
        </xdr:from>
        <xdr:to>
          <xdr:col>5</xdr:col>
          <xdr:colOff>323850</xdr:colOff>
          <xdr:row>126</xdr:row>
          <xdr:rowOff>323850</xdr:rowOff>
        </xdr:to>
        <xdr:sp macro="" textlink="">
          <xdr:nvSpPr>
            <xdr:cNvPr id="10676" name="Check Box 436" descr="Check Box" hidden="1">
              <a:extLst>
                <a:ext uri="{63B3BB69-23CF-44E3-9099-C40C66FF867C}">
                  <a14:compatExt spid="_x0000_s10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130</xdr:row>
          <xdr:rowOff>114300</xdr:rowOff>
        </xdr:from>
        <xdr:to>
          <xdr:col>5</xdr:col>
          <xdr:colOff>323850</xdr:colOff>
          <xdr:row>130</xdr:row>
          <xdr:rowOff>323850</xdr:rowOff>
        </xdr:to>
        <xdr:sp macro="" textlink="">
          <xdr:nvSpPr>
            <xdr:cNvPr id="10677" name="Check Box 437" descr="Check Box" hidden="1">
              <a:extLst>
                <a:ext uri="{63B3BB69-23CF-44E3-9099-C40C66FF867C}">
                  <a14:compatExt spid="_x0000_s10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131</xdr:row>
          <xdr:rowOff>114300</xdr:rowOff>
        </xdr:from>
        <xdr:to>
          <xdr:col>5</xdr:col>
          <xdr:colOff>323850</xdr:colOff>
          <xdr:row>131</xdr:row>
          <xdr:rowOff>323850</xdr:rowOff>
        </xdr:to>
        <xdr:sp macro="" textlink="">
          <xdr:nvSpPr>
            <xdr:cNvPr id="10678" name="Check Box 438" descr="Check Box" hidden="1">
              <a:extLst>
                <a:ext uri="{63B3BB69-23CF-44E3-9099-C40C66FF867C}">
                  <a14:compatExt spid="_x0000_s10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125</xdr:row>
          <xdr:rowOff>114300</xdr:rowOff>
        </xdr:from>
        <xdr:to>
          <xdr:col>5</xdr:col>
          <xdr:colOff>323850</xdr:colOff>
          <xdr:row>125</xdr:row>
          <xdr:rowOff>323850</xdr:rowOff>
        </xdr:to>
        <xdr:sp macro="" textlink="">
          <xdr:nvSpPr>
            <xdr:cNvPr id="10679" name="Check Box 439" descr="Check Box" hidden="1">
              <a:extLst>
                <a:ext uri="{63B3BB69-23CF-44E3-9099-C40C66FF867C}">
                  <a14:compatExt spid="_x0000_s10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134</xdr:row>
          <xdr:rowOff>114300</xdr:rowOff>
        </xdr:from>
        <xdr:to>
          <xdr:col>5</xdr:col>
          <xdr:colOff>323850</xdr:colOff>
          <xdr:row>134</xdr:row>
          <xdr:rowOff>323850</xdr:rowOff>
        </xdr:to>
        <xdr:sp macro="" textlink="">
          <xdr:nvSpPr>
            <xdr:cNvPr id="10680" name="Check Box 440" descr="Check Box" hidden="1">
              <a:extLst>
                <a:ext uri="{63B3BB69-23CF-44E3-9099-C40C66FF867C}">
                  <a14:compatExt spid="_x0000_s10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28575</xdr:colOff>
      <xdr:row>120</xdr:row>
      <xdr:rowOff>47625</xdr:rowOff>
    </xdr:from>
    <xdr:ext cx="1000125" cy="409575"/>
    <xdr:pic>
      <xdr:nvPicPr>
        <xdr:cNvPr id="295" name="Picture 294">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45843825"/>
          <a:ext cx="10001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3</xdr:col>
          <xdr:colOff>95250</xdr:colOff>
          <xdr:row>135</xdr:row>
          <xdr:rowOff>114300</xdr:rowOff>
        </xdr:from>
        <xdr:to>
          <xdr:col>3</xdr:col>
          <xdr:colOff>323850</xdr:colOff>
          <xdr:row>135</xdr:row>
          <xdr:rowOff>323850</xdr:rowOff>
        </xdr:to>
        <xdr:sp macro="" textlink="">
          <xdr:nvSpPr>
            <xdr:cNvPr id="10681" name="Check Box 441" descr="Check Box" hidden="1">
              <a:extLst>
                <a:ext uri="{63B3BB69-23CF-44E3-9099-C40C66FF867C}">
                  <a14:compatExt spid="_x0000_s10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127</xdr:row>
          <xdr:rowOff>114300</xdr:rowOff>
        </xdr:from>
        <xdr:to>
          <xdr:col>5</xdr:col>
          <xdr:colOff>323850</xdr:colOff>
          <xdr:row>127</xdr:row>
          <xdr:rowOff>323850</xdr:rowOff>
        </xdr:to>
        <xdr:sp macro="" textlink="">
          <xdr:nvSpPr>
            <xdr:cNvPr id="10682" name="Check Box 442" descr="Check Box" hidden="1">
              <a:extLst>
                <a:ext uri="{63B3BB69-23CF-44E3-9099-C40C66FF867C}">
                  <a14:compatExt spid="_x0000_s10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141</xdr:row>
          <xdr:rowOff>114300</xdr:rowOff>
        </xdr:from>
        <xdr:to>
          <xdr:col>1</xdr:col>
          <xdr:colOff>333375</xdr:colOff>
          <xdr:row>141</xdr:row>
          <xdr:rowOff>323850</xdr:rowOff>
        </xdr:to>
        <xdr:sp macro="" textlink="">
          <xdr:nvSpPr>
            <xdr:cNvPr id="10683" name="Check Box 443" descr="Check Box" hidden="1">
              <a:extLst>
                <a:ext uri="{63B3BB69-23CF-44E3-9099-C40C66FF867C}">
                  <a14:compatExt spid="_x0000_s10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142</xdr:row>
          <xdr:rowOff>123825</xdr:rowOff>
        </xdr:from>
        <xdr:to>
          <xdr:col>1</xdr:col>
          <xdr:colOff>323850</xdr:colOff>
          <xdr:row>142</xdr:row>
          <xdr:rowOff>333375</xdr:rowOff>
        </xdr:to>
        <xdr:sp macro="" textlink="">
          <xdr:nvSpPr>
            <xdr:cNvPr id="10684" name="Check Box 444" descr="Check Box" hidden="1">
              <a:extLst>
                <a:ext uri="{63B3BB69-23CF-44E3-9099-C40C66FF867C}">
                  <a14:compatExt spid="_x0000_s10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143</xdr:row>
          <xdr:rowOff>123825</xdr:rowOff>
        </xdr:from>
        <xdr:to>
          <xdr:col>1</xdr:col>
          <xdr:colOff>333375</xdr:colOff>
          <xdr:row>143</xdr:row>
          <xdr:rowOff>333375</xdr:rowOff>
        </xdr:to>
        <xdr:sp macro="" textlink="">
          <xdr:nvSpPr>
            <xdr:cNvPr id="10685" name="Check Box 445" descr="Check Box" hidden="1">
              <a:extLst>
                <a:ext uri="{63B3BB69-23CF-44E3-9099-C40C66FF867C}">
                  <a14:compatExt spid="_x0000_s10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144</xdr:row>
          <xdr:rowOff>104775</xdr:rowOff>
        </xdr:from>
        <xdr:to>
          <xdr:col>1</xdr:col>
          <xdr:colOff>323850</xdr:colOff>
          <xdr:row>144</xdr:row>
          <xdr:rowOff>314325</xdr:rowOff>
        </xdr:to>
        <xdr:sp macro="" textlink="">
          <xdr:nvSpPr>
            <xdr:cNvPr id="10686" name="Check Box 446" descr="Check Box" hidden="1">
              <a:extLst>
                <a:ext uri="{63B3BB69-23CF-44E3-9099-C40C66FF867C}">
                  <a14:compatExt spid="_x0000_s10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145</xdr:row>
          <xdr:rowOff>104775</xdr:rowOff>
        </xdr:from>
        <xdr:to>
          <xdr:col>1</xdr:col>
          <xdr:colOff>323850</xdr:colOff>
          <xdr:row>145</xdr:row>
          <xdr:rowOff>314325</xdr:rowOff>
        </xdr:to>
        <xdr:sp macro="" textlink="">
          <xdr:nvSpPr>
            <xdr:cNvPr id="10687" name="Check Box 447" descr="Check Box" hidden="1">
              <a:extLst>
                <a:ext uri="{63B3BB69-23CF-44E3-9099-C40C66FF867C}">
                  <a14:compatExt spid="_x0000_s10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146</xdr:row>
          <xdr:rowOff>114300</xdr:rowOff>
        </xdr:from>
        <xdr:to>
          <xdr:col>1</xdr:col>
          <xdr:colOff>323850</xdr:colOff>
          <xdr:row>146</xdr:row>
          <xdr:rowOff>323850</xdr:rowOff>
        </xdr:to>
        <xdr:sp macro="" textlink="">
          <xdr:nvSpPr>
            <xdr:cNvPr id="10688" name="Check Box 448" descr="Check Box" hidden="1">
              <a:extLst>
                <a:ext uri="{63B3BB69-23CF-44E3-9099-C40C66FF867C}">
                  <a14:compatExt spid="_x0000_s10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147</xdr:row>
          <xdr:rowOff>114300</xdr:rowOff>
        </xdr:from>
        <xdr:to>
          <xdr:col>1</xdr:col>
          <xdr:colOff>323850</xdr:colOff>
          <xdr:row>147</xdr:row>
          <xdr:rowOff>323850</xdr:rowOff>
        </xdr:to>
        <xdr:sp macro="" textlink="">
          <xdr:nvSpPr>
            <xdr:cNvPr id="10689" name="Check Box 449" descr="Check Box" hidden="1">
              <a:extLst>
                <a:ext uri="{63B3BB69-23CF-44E3-9099-C40C66FF867C}">
                  <a14:compatExt spid="_x0000_s10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150</xdr:row>
          <xdr:rowOff>114300</xdr:rowOff>
        </xdr:from>
        <xdr:to>
          <xdr:col>1</xdr:col>
          <xdr:colOff>323850</xdr:colOff>
          <xdr:row>150</xdr:row>
          <xdr:rowOff>323850</xdr:rowOff>
        </xdr:to>
        <xdr:sp macro="" textlink="">
          <xdr:nvSpPr>
            <xdr:cNvPr id="10690" name="Check Box 450" descr="Check Box" hidden="1">
              <a:extLst>
                <a:ext uri="{63B3BB69-23CF-44E3-9099-C40C66FF867C}">
                  <a14:compatExt spid="_x0000_s10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151</xdr:row>
          <xdr:rowOff>114300</xdr:rowOff>
        </xdr:from>
        <xdr:to>
          <xdr:col>1</xdr:col>
          <xdr:colOff>323850</xdr:colOff>
          <xdr:row>151</xdr:row>
          <xdr:rowOff>323850</xdr:rowOff>
        </xdr:to>
        <xdr:sp macro="" textlink="">
          <xdr:nvSpPr>
            <xdr:cNvPr id="10691" name="Check Box 451" descr="Check Box" hidden="1">
              <a:extLst>
                <a:ext uri="{63B3BB69-23CF-44E3-9099-C40C66FF867C}">
                  <a14:compatExt spid="_x0000_s10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152</xdr:row>
          <xdr:rowOff>114300</xdr:rowOff>
        </xdr:from>
        <xdr:to>
          <xdr:col>1</xdr:col>
          <xdr:colOff>323850</xdr:colOff>
          <xdr:row>152</xdr:row>
          <xdr:rowOff>323850</xdr:rowOff>
        </xdr:to>
        <xdr:sp macro="" textlink="">
          <xdr:nvSpPr>
            <xdr:cNvPr id="10692" name="Check Box 452" descr="Check Box" hidden="1">
              <a:extLst>
                <a:ext uri="{63B3BB69-23CF-44E3-9099-C40C66FF867C}">
                  <a14:compatExt spid="_x0000_s10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154</xdr:row>
          <xdr:rowOff>114300</xdr:rowOff>
        </xdr:from>
        <xdr:to>
          <xdr:col>1</xdr:col>
          <xdr:colOff>323850</xdr:colOff>
          <xdr:row>154</xdr:row>
          <xdr:rowOff>323850</xdr:rowOff>
        </xdr:to>
        <xdr:sp macro="" textlink="">
          <xdr:nvSpPr>
            <xdr:cNvPr id="10693" name="Check Box 453" descr="Check Box" hidden="1">
              <a:extLst>
                <a:ext uri="{63B3BB69-23CF-44E3-9099-C40C66FF867C}">
                  <a14:compatExt spid="_x0000_s10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155</xdr:row>
          <xdr:rowOff>114300</xdr:rowOff>
        </xdr:from>
        <xdr:to>
          <xdr:col>1</xdr:col>
          <xdr:colOff>323850</xdr:colOff>
          <xdr:row>155</xdr:row>
          <xdr:rowOff>323850</xdr:rowOff>
        </xdr:to>
        <xdr:sp macro="" textlink="">
          <xdr:nvSpPr>
            <xdr:cNvPr id="10694" name="Check Box 454" descr="Check Box" hidden="1">
              <a:extLst>
                <a:ext uri="{63B3BB69-23CF-44E3-9099-C40C66FF867C}">
                  <a14:compatExt spid="_x0000_s10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156</xdr:row>
          <xdr:rowOff>114300</xdr:rowOff>
        </xdr:from>
        <xdr:to>
          <xdr:col>1</xdr:col>
          <xdr:colOff>323850</xdr:colOff>
          <xdr:row>156</xdr:row>
          <xdr:rowOff>323850</xdr:rowOff>
        </xdr:to>
        <xdr:sp macro="" textlink="">
          <xdr:nvSpPr>
            <xdr:cNvPr id="10695" name="Check Box 455" descr="Check Box" hidden="1">
              <a:extLst>
                <a:ext uri="{63B3BB69-23CF-44E3-9099-C40C66FF867C}">
                  <a14:compatExt spid="_x0000_s10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141</xdr:row>
          <xdr:rowOff>114300</xdr:rowOff>
        </xdr:from>
        <xdr:to>
          <xdr:col>3</xdr:col>
          <xdr:colOff>323850</xdr:colOff>
          <xdr:row>141</xdr:row>
          <xdr:rowOff>323850</xdr:rowOff>
        </xdr:to>
        <xdr:sp macro="" textlink="">
          <xdr:nvSpPr>
            <xdr:cNvPr id="10696" name="Check Box 456" descr="Check Box" hidden="1">
              <a:extLst>
                <a:ext uri="{63B3BB69-23CF-44E3-9099-C40C66FF867C}">
                  <a14:compatExt spid="_x0000_s10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142</xdr:row>
          <xdr:rowOff>114300</xdr:rowOff>
        </xdr:from>
        <xdr:to>
          <xdr:col>3</xdr:col>
          <xdr:colOff>323850</xdr:colOff>
          <xdr:row>142</xdr:row>
          <xdr:rowOff>323850</xdr:rowOff>
        </xdr:to>
        <xdr:sp macro="" textlink="">
          <xdr:nvSpPr>
            <xdr:cNvPr id="10697" name="Check Box 457" descr="Check Box" hidden="1">
              <a:extLst>
                <a:ext uri="{63B3BB69-23CF-44E3-9099-C40C66FF867C}">
                  <a14:compatExt spid="_x0000_s10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143</xdr:row>
          <xdr:rowOff>114300</xdr:rowOff>
        </xdr:from>
        <xdr:to>
          <xdr:col>3</xdr:col>
          <xdr:colOff>323850</xdr:colOff>
          <xdr:row>143</xdr:row>
          <xdr:rowOff>323850</xdr:rowOff>
        </xdr:to>
        <xdr:sp macro="" textlink="">
          <xdr:nvSpPr>
            <xdr:cNvPr id="10698" name="Check Box 458" descr="Check Box" hidden="1">
              <a:extLst>
                <a:ext uri="{63B3BB69-23CF-44E3-9099-C40C66FF867C}">
                  <a14:compatExt spid="_x0000_s10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144</xdr:row>
          <xdr:rowOff>114300</xdr:rowOff>
        </xdr:from>
        <xdr:to>
          <xdr:col>3</xdr:col>
          <xdr:colOff>323850</xdr:colOff>
          <xdr:row>144</xdr:row>
          <xdr:rowOff>323850</xdr:rowOff>
        </xdr:to>
        <xdr:sp macro="" textlink="">
          <xdr:nvSpPr>
            <xdr:cNvPr id="10699" name="Check Box 459" descr="Check Box" hidden="1">
              <a:extLst>
                <a:ext uri="{63B3BB69-23CF-44E3-9099-C40C66FF867C}">
                  <a14:compatExt spid="_x0000_s10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145</xdr:row>
          <xdr:rowOff>114300</xdr:rowOff>
        </xdr:from>
        <xdr:to>
          <xdr:col>3</xdr:col>
          <xdr:colOff>323850</xdr:colOff>
          <xdr:row>145</xdr:row>
          <xdr:rowOff>323850</xdr:rowOff>
        </xdr:to>
        <xdr:sp macro="" textlink="">
          <xdr:nvSpPr>
            <xdr:cNvPr id="10700" name="Check Box 460" descr="Check Box" hidden="1">
              <a:extLst>
                <a:ext uri="{63B3BB69-23CF-44E3-9099-C40C66FF867C}">
                  <a14:compatExt spid="_x0000_s1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146</xdr:row>
          <xdr:rowOff>114300</xdr:rowOff>
        </xdr:from>
        <xdr:to>
          <xdr:col>3</xdr:col>
          <xdr:colOff>323850</xdr:colOff>
          <xdr:row>146</xdr:row>
          <xdr:rowOff>323850</xdr:rowOff>
        </xdr:to>
        <xdr:sp macro="" textlink="">
          <xdr:nvSpPr>
            <xdr:cNvPr id="10701" name="Check Box 461" descr="Check Box" hidden="1">
              <a:extLst>
                <a:ext uri="{63B3BB69-23CF-44E3-9099-C40C66FF867C}">
                  <a14:compatExt spid="_x0000_s10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147</xdr:row>
          <xdr:rowOff>114300</xdr:rowOff>
        </xdr:from>
        <xdr:to>
          <xdr:col>3</xdr:col>
          <xdr:colOff>323850</xdr:colOff>
          <xdr:row>147</xdr:row>
          <xdr:rowOff>323850</xdr:rowOff>
        </xdr:to>
        <xdr:sp macro="" textlink="">
          <xdr:nvSpPr>
            <xdr:cNvPr id="10702" name="Check Box 462" descr="Check Box" hidden="1">
              <a:extLst>
                <a:ext uri="{63B3BB69-23CF-44E3-9099-C40C66FF867C}">
                  <a14:compatExt spid="_x0000_s10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150</xdr:row>
          <xdr:rowOff>114300</xdr:rowOff>
        </xdr:from>
        <xdr:to>
          <xdr:col>3</xdr:col>
          <xdr:colOff>323850</xdr:colOff>
          <xdr:row>150</xdr:row>
          <xdr:rowOff>323850</xdr:rowOff>
        </xdr:to>
        <xdr:sp macro="" textlink="">
          <xdr:nvSpPr>
            <xdr:cNvPr id="10703" name="Check Box 463" descr="Check Box" hidden="1">
              <a:extLst>
                <a:ext uri="{63B3BB69-23CF-44E3-9099-C40C66FF867C}">
                  <a14:compatExt spid="_x0000_s10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151</xdr:row>
          <xdr:rowOff>114300</xdr:rowOff>
        </xdr:from>
        <xdr:to>
          <xdr:col>3</xdr:col>
          <xdr:colOff>323850</xdr:colOff>
          <xdr:row>151</xdr:row>
          <xdr:rowOff>323850</xdr:rowOff>
        </xdr:to>
        <xdr:sp macro="" textlink="">
          <xdr:nvSpPr>
            <xdr:cNvPr id="10704" name="Check Box 464" descr="Check Box" hidden="1">
              <a:extLst>
                <a:ext uri="{63B3BB69-23CF-44E3-9099-C40C66FF867C}">
                  <a14:compatExt spid="_x0000_s10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154</xdr:row>
          <xdr:rowOff>114300</xdr:rowOff>
        </xdr:from>
        <xdr:to>
          <xdr:col>3</xdr:col>
          <xdr:colOff>323850</xdr:colOff>
          <xdr:row>154</xdr:row>
          <xdr:rowOff>323850</xdr:rowOff>
        </xdr:to>
        <xdr:sp macro="" textlink="">
          <xdr:nvSpPr>
            <xdr:cNvPr id="10705" name="Check Box 465" descr="Check Box" hidden="1">
              <a:extLst>
                <a:ext uri="{63B3BB69-23CF-44E3-9099-C40C66FF867C}">
                  <a14:compatExt spid="_x0000_s10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145</xdr:row>
          <xdr:rowOff>114300</xdr:rowOff>
        </xdr:from>
        <xdr:to>
          <xdr:col>3</xdr:col>
          <xdr:colOff>323850</xdr:colOff>
          <xdr:row>145</xdr:row>
          <xdr:rowOff>323850</xdr:rowOff>
        </xdr:to>
        <xdr:sp macro="" textlink="">
          <xdr:nvSpPr>
            <xdr:cNvPr id="10706" name="Check Box 466" descr="Check Box" hidden="1">
              <a:extLst>
                <a:ext uri="{63B3BB69-23CF-44E3-9099-C40C66FF867C}">
                  <a14:compatExt spid="_x0000_s10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141</xdr:row>
          <xdr:rowOff>114300</xdr:rowOff>
        </xdr:from>
        <xdr:to>
          <xdr:col>5</xdr:col>
          <xdr:colOff>323850</xdr:colOff>
          <xdr:row>141</xdr:row>
          <xdr:rowOff>323850</xdr:rowOff>
        </xdr:to>
        <xdr:sp macro="" textlink="">
          <xdr:nvSpPr>
            <xdr:cNvPr id="10707" name="Check Box 467" descr="Check Box" hidden="1">
              <a:extLst>
                <a:ext uri="{63B3BB69-23CF-44E3-9099-C40C66FF867C}">
                  <a14:compatExt spid="_x0000_s10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142</xdr:row>
          <xdr:rowOff>114300</xdr:rowOff>
        </xdr:from>
        <xdr:to>
          <xdr:col>5</xdr:col>
          <xdr:colOff>323850</xdr:colOff>
          <xdr:row>142</xdr:row>
          <xdr:rowOff>323850</xdr:rowOff>
        </xdr:to>
        <xdr:sp macro="" textlink="">
          <xdr:nvSpPr>
            <xdr:cNvPr id="10708" name="Check Box 468" descr="Check Box" hidden="1">
              <a:extLst>
                <a:ext uri="{63B3BB69-23CF-44E3-9099-C40C66FF867C}">
                  <a14:compatExt spid="_x0000_s10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143</xdr:row>
          <xdr:rowOff>114300</xdr:rowOff>
        </xdr:from>
        <xdr:to>
          <xdr:col>5</xdr:col>
          <xdr:colOff>323850</xdr:colOff>
          <xdr:row>143</xdr:row>
          <xdr:rowOff>323850</xdr:rowOff>
        </xdr:to>
        <xdr:sp macro="" textlink="">
          <xdr:nvSpPr>
            <xdr:cNvPr id="10709" name="Check Box 469" descr="Check Box" hidden="1">
              <a:extLst>
                <a:ext uri="{63B3BB69-23CF-44E3-9099-C40C66FF867C}">
                  <a14:compatExt spid="_x0000_s10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144</xdr:row>
          <xdr:rowOff>114300</xdr:rowOff>
        </xdr:from>
        <xdr:to>
          <xdr:col>5</xdr:col>
          <xdr:colOff>323850</xdr:colOff>
          <xdr:row>144</xdr:row>
          <xdr:rowOff>323850</xdr:rowOff>
        </xdr:to>
        <xdr:sp macro="" textlink="">
          <xdr:nvSpPr>
            <xdr:cNvPr id="10710" name="Check Box 470" descr="Check Box" hidden="1">
              <a:extLst>
                <a:ext uri="{63B3BB69-23CF-44E3-9099-C40C66FF867C}">
                  <a14:compatExt spid="_x0000_s10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145</xdr:row>
          <xdr:rowOff>114300</xdr:rowOff>
        </xdr:from>
        <xdr:to>
          <xdr:col>5</xdr:col>
          <xdr:colOff>323850</xdr:colOff>
          <xdr:row>145</xdr:row>
          <xdr:rowOff>323850</xdr:rowOff>
        </xdr:to>
        <xdr:sp macro="" textlink="">
          <xdr:nvSpPr>
            <xdr:cNvPr id="10711" name="Check Box 471" descr="Check Box" hidden="1">
              <a:extLst>
                <a:ext uri="{63B3BB69-23CF-44E3-9099-C40C66FF867C}">
                  <a14:compatExt spid="_x0000_s10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146</xdr:row>
          <xdr:rowOff>114300</xdr:rowOff>
        </xdr:from>
        <xdr:to>
          <xdr:col>5</xdr:col>
          <xdr:colOff>323850</xdr:colOff>
          <xdr:row>146</xdr:row>
          <xdr:rowOff>323850</xdr:rowOff>
        </xdr:to>
        <xdr:sp macro="" textlink="">
          <xdr:nvSpPr>
            <xdr:cNvPr id="10712" name="Check Box 472" descr="Check Box" hidden="1">
              <a:extLst>
                <a:ext uri="{63B3BB69-23CF-44E3-9099-C40C66FF867C}">
                  <a14:compatExt spid="_x0000_s10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150</xdr:row>
          <xdr:rowOff>114300</xdr:rowOff>
        </xdr:from>
        <xdr:to>
          <xdr:col>5</xdr:col>
          <xdr:colOff>323850</xdr:colOff>
          <xdr:row>150</xdr:row>
          <xdr:rowOff>323850</xdr:rowOff>
        </xdr:to>
        <xdr:sp macro="" textlink="">
          <xdr:nvSpPr>
            <xdr:cNvPr id="10713" name="Check Box 473" descr="Check Box" hidden="1">
              <a:extLst>
                <a:ext uri="{63B3BB69-23CF-44E3-9099-C40C66FF867C}">
                  <a14:compatExt spid="_x0000_s10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151</xdr:row>
          <xdr:rowOff>114300</xdr:rowOff>
        </xdr:from>
        <xdr:to>
          <xdr:col>5</xdr:col>
          <xdr:colOff>323850</xdr:colOff>
          <xdr:row>151</xdr:row>
          <xdr:rowOff>323850</xdr:rowOff>
        </xdr:to>
        <xdr:sp macro="" textlink="">
          <xdr:nvSpPr>
            <xdr:cNvPr id="10714" name="Check Box 474" descr="Check Box" hidden="1">
              <a:extLst>
                <a:ext uri="{63B3BB69-23CF-44E3-9099-C40C66FF867C}">
                  <a14:compatExt spid="_x0000_s10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145</xdr:row>
          <xdr:rowOff>114300</xdr:rowOff>
        </xdr:from>
        <xdr:to>
          <xdr:col>5</xdr:col>
          <xdr:colOff>323850</xdr:colOff>
          <xdr:row>145</xdr:row>
          <xdr:rowOff>323850</xdr:rowOff>
        </xdr:to>
        <xdr:sp macro="" textlink="">
          <xdr:nvSpPr>
            <xdr:cNvPr id="10715" name="Check Box 475" descr="Check Box" hidden="1">
              <a:extLst>
                <a:ext uri="{63B3BB69-23CF-44E3-9099-C40C66FF867C}">
                  <a14:compatExt spid="_x0000_s10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154</xdr:row>
          <xdr:rowOff>114300</xdr:rowOff>
        </xdr:from>
        <xdr:to>
          <xdr:col>5</xdr:col>
          <xdr:colOff>323850</xdr:colOff>
          <xdr:row>154</xdr:row>
          <xdr:rowOff>323850</xdr:rowOff>
        </xdr:to>
        <xdr:sp macro="" textlink="">
          <xdr:nvSpPr>
            <xdr:cNvPr id="10716" name="Check Box 476" descr="Check Box" hidden="1">
              <a:extLst>
                <a:ext uri="{63B3BB69-23CF-44E3-9099-C40C66FF867C}">
                  <a14:compatExt spid="_x0000_s10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28575</xdr:colOff>
      <xdr:row>140</xdr:row>
      <xdr:rowOff>47625</xdr:rowOff>
    </xdr:from>
    <xdr:ext cx="1000125" cy="409575"/>
    <xdr:pic>
      <xdr:nvPicPr>
        <xdr:cNvPr id="296" name="Picture 295">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55178325"/>
          <a:ext cx="10001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3</xdr:col>
          <xdr:colOff>95250</xdr:colOff>
          <xdr:row>155</xdr:row>
          <xdr:rowOff>114300</xdr:rowOff>
        </xdr:from>
        <xdr:to>
          <xdr:col>3</xdr:col>
          <xdr:colOff>323850</xdr:colOff>
          <xdr:row>155</xdr:row>
          <xdr:rowOff>323850</xdr:rowOff>
        </xdr:to>
        <xdr:sp macro="" textlink="">
          <xdr:nvSpPr>
            <xdr:cNvPr id="10717" name="Check Box 477" descr="Check Box" hidden="1">
              <a:extLst>
                <a:ext uri="{63B3BB69-23CF-44E3-9099-C40C66FF867C}">
                  <a14:compatExt spid="_x0000_s10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147</xdr:row>
          <xdr:rowOff>114300</xdr:rowOff>
        </xdr:from>
        <xdr:to>
          <xdr:col>5</xdr:col>
          <xdr:colOff>323850</xdr:colOff>
          <xdr:row>147</xdr:row>
          <xdr:rowOff>323850</xdr:rowOff>
        </xdr:to>
        <xdr:sp macro="" textlink="">
          <xdr:nvSpPr>
            <xdr:cNvPr id="10718" name="Check Box 478" descr="Check Box" hidden="1">
              <a:extLst>
                <a:ext uri="{63B3BB69-23CF-44E3-9099-C40C66FF867C}">
                  <a14:compatExt spid="_x0000_s10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161</xdr:row>
          <xdr:rowOff>114300</xdr:rowOff>
        </xdr:from>
        <xdr:to>
          <xdr:col>1</xdr:col>
          <xdr:colOff>333375</xdr:colOff>
          <xdr:row>161</xdr:row>
          <xdr:rowOff>323850</xdr:rowOff>
        </xdr:to>
        <xdr:sp macro="" textlink="">
          <xdr:nvSpPr>
            <xdr:cNvPr id="10719" name="Check Box 479" descr="Check Box" hidden="1">
              <a:extLst>
                <a:ext uri="{63B3BB69-23CF-44E3-9099-C40C66FF867C}">
                  <a14:compatExt spid="_x0000_s10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162</xdr:row>
          <xdr:rowOff>123825</xdr:rowOff>
        </xdr:from>
        <xdr:to>
          <xdr:col>1</xdr:col>
          <xdr:colOff>323850</xdr:colOff>
          <xdr:row>162</xdr:row>
          <xdr:rowOff>333375</xdr:rowOff>
        </xdr:to>
        <xdr:sp macro="" textlink="">
          <xdr:nvSpPr>
            <xdr:cNvPr id="10720" name="Check Box 480" descr="Check Box" hidden="1">
              <a:extLst>
                <a:ext uri="{63B3BB69-23CF-44E3-9099-C40C66FF867C}">
                  <a14:compatExt spid="_x0000_s10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163</xdr:row>
          <xdr:rowOff>123825</xdr:rowOff>
        </xdr:from>
        <xdr:to>
          <xdr:col>1</xdr:col>
          <xdr:colOff>333375</xdr:colOff>
          <xdr:row>163</xdr:row>
          <xdr:rowOff>333375</xdr:rowOff>
        </xdr:to>
        <xdr:sp macro="" textlink="">
          <xdr:nvSpPr>
            <xdr:cNvPr id="10721" name="Check Box 481" descr="Check Box" hidden="1">
              <a:extLst>
                <a:ext uri="{63B3BB69-23CF-44E3-9099-C40C66FF867C}">
                  <a14:compatExt spid="_x0000_s1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164</xdr:row>
          <xdr:rowOff>104775</xdr:rowOff>
        </xdr:from>
        <xdr:to>
          <xdr:col>1</xdr:col>
          <xdr:colOff>323850</xdr:colOff>
          <xdr:row>164</xdr:row>
          <xdr:rowOff>314325</xdr:rowOff>
        </xdr:to>
        <xdr:sp macro="" textlink="">
          <xdr:nvSpPr>
            <xdr:cNvPr id="10722" name="Check Box 482" descr="Check Box" hidden="1">
              <a:extLst>
                <a:ext uri="{63B3BB69-23CF-44E3-9099-C40C66FF867C}">
                  <a14:compatExt spid="_x0000_s1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165</xdr:row>
          <xdr:rowOff>104775</xdr:rowOff>
        </xdr:from>
        <xdr:to>
          <xdr:col>1</xdr:col>
          <xdr:colOff>323850</xdr:colOff>
          <xdr:row>165</xdr:row>
          <xdr:rowOff>314325</xdr:rowOff>
        </xdr:to>
        <xdr:sp macro="" textlink="">
          <xdr:nvSpPr>
            <xdr:cNvPr id="10723" name="Check Box 483" descr="Check Box" hidden="1">
              <a:extLst>
                <a:ext uri="{63B3BB69-23CF-44E3-9099-C40C66FF867C}">
                  <a14:compatExt spid="_x0000_s1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166</xdr:row>
          <xdr:rowOff>114300</xdr:rowOff>
        </xdr:from>
        <xdr:to>
          <xdr:col>1</xdr:col>
          <xdr:colOff>323850</xdr:colOff>
          <xdr:row>166</xdr:row>
          <xdr:rowOff>323850</xdr:rowOff>
        </xdr:to>
        <xdr:sp macro="" textlink="">
          <xdr:nvSpPr>
            <xdr:cNvPr id="10724" name="Check Box 484" descr="Check Box" hidden="1">
              <a:extLst>
                <a:ext uri="{63B3BB69-23CF-44E3-9099-C40C66FF867C}">
                  <a14:compatExt spid="_x0000_s1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167</xdr:row>
          <xdr:rowOff>114300</xdr:rowOff>
        </xdr:from>
        <xdr:to>
          <xdr:col>1</xdr:col>
          <xdr:colOff>323850</xdr:colOff>
          <xdr:row>167</xdr:row>
          <xdr:rowOff>323850</xdr:rowOff>
        </xdr:to>
        <xdr:sp macro="" textlink="">
          <xdr:nvSpPr>
            <xdr:cNvPr id="10725" name="Check Box 485" descr="Check Box" hidden="1">
              <a:extLst>
                <a:ext uri="{63B3BB69-23CF-44E3-9099-C40C66FF867C}">
                  <a14:compatExt spid="_x0000_s1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170</xdr:row>
          <xdr:rowOff>114300</xdr:rowOff>
        </xdr:from>
        <xdr:to>
          <xdr:col>1</xdr:col>
          <xdr:colOff>323850</xdr:colOff>
          <xdr:row>170</xdr:row>
          <xdr:rowOff>323850</xdr:rowOff>
        </xdr:to>
        <xdr:sp macro="" textlink="">
          <xdr:nvSpPr>
            <xdr:cNvPr id="10726" name="Check Box 486" descr="Check Box" hidden="1">
              <a:extLst>
                <a:ext uri="{63B3BB69-23CF-44E3-9099-C40C66FF867C}">
                  <a14:compatExt spid="_x0000_s1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171</xdr:row>
          <xdr:rowOff>114300</xdr:rowOff>
        </xdr:from>
        <xdr:to>
          <xdr:col>1</xdr:col>
          <xdr:colOff>323850</xdr:colOff>
          <xdr:row>171</xdr:row>
          <xdr:rowOff>323850</xdr:rowOff>
        </xdr:to>
        <xdr:sp macro="" textlink="">
          <xdr:nvSpPr>
            <xdr:cNvPr id="10727" name="Check Box 487" descr="Check Box" hidden="1">
              <a:extLst>
                <a:ext uri="{63B3BB69-23CF-44E3-9099-C40C66FF867C}">
                  <a14:compatExt spid="_x0000_s1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172</xdr:row>
          <xdr:rowOff>114300</xdr:rowOff>
        </xdr:from>
        <xdr:to>
          <xdr:col>1</xdr:col>
          <xdr:colOff>323850</xdr:colOff>
          <xdr:row>172</xdr:row>
          <xdr:rowOff>323850</xdr:rowOff>
        </xdr:to>
        <xdr:sp macro="" textlink="">
          <xdr:nvSpPr>
            <xdr:cNvPr id="10728" name="Check Box 488" descr="Check Box" hidden="1">
              <a:extLst>
                <a:ext uri="{63B3BB69-23CF-44E3-9099-C40C66FF867C}">
                  <a14:compatExt spid="_x0000_s1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174</xdr:row>
          <xdr:rowOff>114300</xdr:rowOff>
        </xdr:from>
        <xdr:to>
          <xdr:col>1</xdr:col>
          <xdr:colOff>323850</xdr:colOff>
          <xdr:row>174</xdr:row>
          <xdr:rowOff>323850</xdr:rowOff>
        </xdr:to>
        <xdr:sp macro="" textlink="">
          <xdr:nvSpPr>
            <xdr:cNvPr id="10729" name="Check Box 489" descr="Check Box" hidden="1">
              <a:extLst>
                <a:ext uri="{63B3BB69-23CF-44E3-9099-C40C66FF867C}">
                  <a14:compatExt spid="_x0000_s1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175</xdr:row>
          <xdr:rowOff>114300</xdr:rowOff>
        </xdr:from>
        <xdr:to>
          <xdr:col>1</xdr:col>
          <xdr:colOff>323850</xdr:colOff>
          <xdr:row>175</xdr:row>
          <xdr:rowOff>323850</xdr:rowOff>
        </xdr:to>
        <xdr:sp macro="" textlink="">
          <xdr:nvSpPr>
            <xdr:cNvPr id="10730" name="Check Box 490" descr="Check Box" hidden="1">
              <a:extLst>
                <a:ext uri="{63B3BB69-23CF-44E3-9099-C40C66FF867C}">
                  <a14:compatExt spid="_x0000_s1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176</xdr:row>
          <xdr:rowOff>114300</xdr:rowOff>
        </xdr:from>
        <xdr:to>
          <xdr:col>1</xdr:col>
          <xdr:colOff>323850</xdr:colOff>
          <xdr:row>176</xdr:row>
          <xdr:rowOff>323850</xdr:rowOff>
        </xdr:to>
        <xdr:sp macro="" textlink="">
          <xdr:nvSpPr>
            <xdr:cNvPr id="10731" name="Check Box 491" descr="Check Box" hidden="1">
              <a:extLst>
                <a:ext uri="{63B3BB69-23CF-44E3-9099-C40C66FF867C}">
                  <a14:compatExt spid="_x0000_s1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161</xdr:row>
          <xdr:rowOff>114300</xdr:rowOff>
        </xdr:from>
        <xdr:to>
          <xdr:col>3</xdr:col>
          <xdr:colOff>323850</xdr:colOff>
          <xdr:row>161</xdr:row>
          <xdr:rowOff>323850</xdr:rowOff>
        </xdr:to>
        <xdr:sp macro="" textlink="">
          <xdr:nvSpPr>
            <xdr:cNvPr id="10732" name="Check Box 492" descr="Check Box" hidden="1">
              <a:extLst>
                <a:ext uri="{63B3BB69-23CF-44E3-9099-C40C66FF867C}">
                  <a14:compatExt spid="_x0000_s1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162</xdr:row>
          <xdr:rowOff>114300</xdr:rowOff>
        </xdr:from>
        <xdr:to>
          <xdr:col>3</xdr:col>
          <xdr:colOff>323850</xdr:colOff>
          <xdr:row>162</xdr:row>
          <xdr:rowOff>323850</xdr:rowOff>
        </xdr:to>
        <xdr:sp macro="" textlink="">
          <xdr:nvSpPr>
            <xdr:cNvPr id="10733" name="Check Box 493" descr="Check Box" hidden="1">
              <a:extLst>
                <a:ext uri="{63B3BB69-23CF-44E3-9099-C40C66FF867C}">
                  <a14:compatExt spid="_x0000_s1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163</xdr:row>
          <xdr:rowOff>114300</xdr:rowOff>
        </xdr:from>
        <xdr:to>
          <xdr:col>3</xdr:col>
          <xdr:colOff>323850</xdr:colOff>
          <xdr:row>163</xdr:row>
          <xdr:rowOff>323850</xdr:rowOff>
        </xdr:to>
        <xdr:sp macro="" textlink="">
          <xdr:nvSpPr>
            <xdr:cNvPr id="10734" name="Check Box 494" descr="Check Box" hidden="1">
              <a:extLst>
                <a:ext uri="{63B3BB69-23CF-44E3-9099-C40C66FF867C}">
                  <a14:compatExt spid="_x0000_s1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164</xdr:row>
          <xdr:rowOff>114300</xdr:rowOff>
        </xdr:from>
        <xdr:to>
          <xdr:col>3</xdr:col>
          <xdr:colOff>323850</xdr:colOff>
          <xdr:row>164</xdr:row>
          <xdr:rowOff>323850</xdr:rowOff>
        </xdr:to>
        <xdr:sp macro="" textlink="">
          <xdr:nvSpPr>
            <xdr:cNvPr id="10735" name="Check Box 495" descr="Check Box" hidden="1">
              <a:extLst>
                <a:ext uri="{63B3BB69-23CF-44E3-9099-C40C66FF867C}">
                  <a14:compatExt spid="_x0000_s1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165</xdr:row>
          <xdr:rowOff>114300</xdr:rowOff>
        </xdr:from>
        <xdr:to>
          <xdr:col>3</xdr:col>
          <xdr:colOff>323850</xdr:colOff>
          <xdr:row>165</xdr:row>
          <xdr:rowOff>323850</xdr:rowOff>
        </xdr:to>
        <xdr:sp macro="" textlink="">
          <xdr:nvSpPr>
            <xdr:cNvPr id="10736" name="Check Box 496" descr="Check Box" hidden="1">
              <a:extLst>
                <a:ext uri="{63B3BB69-23CF-44E3-9099-C40C66FF867C}">
                  <a14:compatExt spid="_x0000_s1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166</xdr:row>
          <xdr:rowOff>114300</xdr:rowOff>
        </xdr:from>
        <xdr:to>
          <xdr:col>3</xdr:col>
          <xdr:colOff>323850</xdr:colOff>
          <xdr:row>166</xdr:row>
          <xdr:rowOff>323850</xdr:rowOff>
        </xdr:to>
        <xdr:sp macro="" textlink="">
          <xdr:nvSpPr>
            <xdr:cNvPr id="10737" name="Check Box 497" descr="Check Box" hidden="1">
              <a:extLst>
                <a:ext uri="{63B3BB69-23CF-44E3-9099-C40C66FF867C}">
                  <a14:compatExt spid="_x0000_s1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167</xdr:row>
          <xdr:rowOff>114300</xdr:rowOff>
        </xdr:from>
        <xdr:to>
          <xdr:col>3</xdr:col>
          <xdr:colOff>323850</xdr:colOff>
          <xdr:row>167</xdr:row>
          <xdr:rowOff>323850</xdr:rowOff>
        </xdr:to>
        <xdr:sp macro="" textlink="">
          <xdr:nvSpPr>
            <xdr:cNvPr id="10738" name="Check Box 498" descr="Check Box" hidden="1">
              <a:extLst>
                <a:ext uri="{63B3BB69-23CF-44E3-9099-C40C66FF867C}">
                  <a14:compatExt spid="_x0000_s1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170</xdr:row>
          <xdr:rowOff>114300</xdr:rowOff>
        </xdr:from>
        <xdr:to>
          <xdr:col>3</xdr:col>
          <xdr:colOff>323850</xdr:colOff>
          <xdr:row>170</xdr:row>
          <xdr:rowOff>323850</xdr:rowOff>
        </xdr:to>
        <xdr:sp macro="" textlink="">
          <xdr:nvSpPr>
            <xdr:cNvPr id="10739" name="Check Box 499" descr="Check Box" hidden="1">
              <a:extLst>
                <a:ext uri="{63B3BB69-23CF-44E3-9099-C40C66FF867C}">
                  <a14:compatExt spid="_x0000_s1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171</xdr:row>
          <xdr:rowOff>114300</xdr:rowOff>
        </xdr:from>
        <xdr:to>
          <xdr:col>3</xdr:col>
          <xdr:colOff>323850</xdr:colOff>
          <xdr:row>171</xdr:row>
          <xdr:rowOff>323850</xdr:rowOff>
        </xdr:to>
        <xdr:sp macro="" textlink="">
          <xdr:nvSpPr>
            <xdr:cNvPr id="10740" name="Check Box 500" descr="Check Box" hidden="1">
              <a:extLst>
                <a:ext uri="{63B3BB69-23CF-44E3-9099-C40C66FF867C}">
                  <a14:compatExt spid="_x0000_s1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174</xdr:row>
          <xdr:rowOff>114300</xdr:rowOff>
        </xdr:from>
        <xdr:to>
          <xdr:col>3</xdr:col>
          <xdr:colOff>323850</xdr:colOff>
          <xdr:row>174</xdr:row>
          <xdr:rowOff>323850</xdr:rowOff>
        </xdr:to>
        <xdr:sp macro="" textlink="">
          <xdr:nvSpPr>
            <xdr:cNvPr id="10741" name="Check Box 501" descr="Check Box" hidden="1">
              <a:extLst>
                <a:ext uri="{63B3BB69-23CF-44E3-9099-C40C66FF867C}">
                  <a14:compatExt spid="_x0000_s1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165</xdr:row>
          <xdr:rowOff>114300</xdr:rowOff>
        </xdr:from>
        <xdr:to>
          <xdr:col>3</xdr:col>
          <xdr:colOff>323850</xdr:colOff>
          <xdr:row>165</xdr:row>
          <xdr:rowOff>323850</xdr:rowOff>
        </xdr:to>
        <xdr:sp macro="" textlink="">
          <xdr:nvSpPr>
            <xdr:cNvPr id="10742" name="Check Box 502" descr="Check Box" hidden="1">
              <a:extLst>
                <a:ext uri="{63B3BB69-23CF-44E3-9099-C40C66FF867C}">
                  <a14:compatExt spid="_x0000_s10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161</xdr:row>
          <xdr:rowOff>114300</xdr:rowOff>
        </xdr:from>
        <xdr:to>
          <xdr:col>5</xdr:col>
          <xdr:colOff>323850</xdr:colOff>
          <xdr:row>161</xdr:row>
          <xdr:rowOff>323850</xdr:rowOff>
        </xdr:to>
        <xdr:sp macro="" textlink="">
          <xdr:nvSpPr>
            <xdr:cNvPr id="10743" name="Check Box 503" descr="Check Box" hidden="1">
              <a:extLst>
                <a:ext uri="{63B3BB69-23CF-44E3-9099-C40C66FF867C}">
                  <a14:compatExt spid="_x0000_s1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162</xdr:row>
          <xdr:rowOff>114300</xdr:rowOff>
        </xdr:from>
        <xdr:to>
          <xdr:col>5</xdr:col>
          <xdr:colOff>323850</xdr:colOff>
          <xdr:row>162</xdr:row>
          <xdr:rowOff>323850</xdr:rowOff>
        </xdr:to>
        <xdr:sp macro="" textlink="">
          <xdr:nvSpPr>
            <xdr:cNvPr id="10744" name="Check Box 504" descr="Check Box" hidden="1">
              <a:extLst>
                <a:ext uri="{63B3BB69-23CF-44E3-9099-C40C66FF867C}">
                  <a14:compatExt spid="_x0000_s10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163</xdr:row>
          <xdr:rowOff>114300</xdr:rowOff>
        </xdr:from>
        <xdr:to>
          <xdr:col>5</xdr:col>
          <xdr:colOff>323850</xdr:colOff>
          <xdr:row>163</xdr:row>
          <xdr:rowOff>323850</xdr:rowOff>
        </xdr:to>
        <xdr:sp macro="" textlink="">
          <xdr:nvSpPr>
            <xdr:cNvPr id="10745" name="Check Box 505" descr="Check Box" hidden="1">
              <a:extLst>
                <a:ext uri="{63B3BB69-23CF-44E3-9099-C40C66FF867C}">
                  <a14:compatExt spid="_x0000_s1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164</xdr:row>
          <xdr:rowOff>114300</xdr:rowOff>
        </xdr:from>
        <xdr:to>
          <xdr:col>5</xdr:col>
          <xdr:colOff>323850</xdr:colOff>
          <xdr:row>164</xdr:row>
          <xdr:rowOff>323850</xdr:rowOff>
        </xdr:to>
        <xdr:sp macro="" textlink="">
          <xdr:nvSpPr>
            <xdr:cNvPr id="10746" name="Check Box 506" descr="Check Box" hidden="1">
              <a:extLst>
                <a:ext uri="{63B3BB69-23CF-44E3-9099-C40C66FF867C}">
                  <a14:compatExt spid="_x0000_s10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165</xdr:row>
          <xdr:rowOff>114300</xdr:rowOff>
        </xdr:from>
        <xdr:to>
          <xdr:col>5</xdr:col>
          <xdr:colOff>323850</xdr:colOff>
          <xdr:row>165</xdr:row>
          <xdr:rowOff>323850</xdr:rowOff>
        </xdr:to>
        <xdr:sp macro="" textlink="">
          <xdr:nvSpPr>
            <xdr:cNvPr id="10747" name="Check Box 507" descr="Check Box" hidden="1">
              <a:extLst>
                <a:ext uri="{63B3BB69-23CF-44E3-9099-C40C66FF867C}">
                  <a14:compatExt spid="_x0000_s10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166</xdr:row>
          <xdr:rowOff>114300</xdr:rowOff>
        </xdr:from>
        <xdr:to>
          <xdr:col>5</xdr:col>
          <xdr:colOff>323850</xdr:colOff>
          <xdr:row>166</xdr:row>
          <xdr:rowOff>323850</xdr:rowOff>
        </xdr:to>
        <xdr:sp macro="" textlink="">
          <xdr:nvSpPr>
            <xdr:cNvPr id="10748" name="Check Box 508" descr="Check Box" hidden="1">
              <a:extLst>
                <a:ext uri="{63B3BB69-23CF-44E3-9099-C40C66FF867C}">
                  <a14:compatExt spid="_x0000_s10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170</xdr:row>
          <xdr:rowOff>114300</xdr:rowOff>
        </xdr:from>
        <xdr:to>
          <xdr:col>5</xdr:col>
          <xdr:colOff>323850</xdr:colOff>
          <xdr:row>170</xdr:row>
          <xdr:rowOff>323850</xdr:rowOff>
        </xdr:to>
        <xdr:sp macro="" textlink="">
          <xdr:nvSpPr>
            <xdr:cNvPr id="10749" name="Check Box 509" descr="Check Box" hidden="1">
              <a:extLst>
                <a:ext uri="{63B3BB69-23CF-44E3-9099-C40C66FF867C}">
                  <a14:compatExt spid="_x0000_s10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171</xdr:row>
          <xdr:rowOff>114300</xdr:rowOff>
        </xdr:from>
        <xdr:to>
          <xdr:col>5</xdr:col>
          <xdr:colOff>323850</xdr:colOff>
          <xdr:row>171</xdr:row>
          <xdr:rowOff>323850</xdr:rowOff>
        </xdr:to>
        <xdr:sp macro="" textlink="">
          <xdr:nvSpPr>
            <xdr:cNvPr id="10750" name="Check Box 510" descr="Check Box" hidden="1">
              <a:extLst>
                <a:ext uri="{63B3BB69-23CF-44E3-9099-C40C66FF867C}">
                  <a14:compatExt spid="_x0000_s10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165</xdr:row>
          <xdr:rowOff>114300</xdr:rowOff>
        </xdr:from>
        <xdr:to>
          <xdr:col>5</xdr:col>
          <xdr:colOff>323850</xdr:colOff>
          <xdr:row>165</xdr:row>
          <xdr:rowOff>323850</xdr:rowOff>
        </xdr:to>
        <xdr:sp macro="" textlink="">
          <xdr:nvSpPr>
            <xdr:cNvPr id="10751" name="Check Box 511" descr="Check Box" hidden="1">
              <a:extLst>
                <a:ext uri="{63B3BB69-23CF-44E3-9099-C40C66FF867C}">
                  <a14:compatExt spid="_x0000_s10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174</xdr:row>
          <xdr:rowOff>114300</xdr:rowOff>
        </xdr:from>
        <xdr:to>
          <xdr:col>5</xdr:col>
          <xdr:colOff>323850</xdr:colOff>
          <xdr:row>174</xdr:row>
          <xdr:rowOff>323850</xdr:rowOff>
        </xdr:to>
        <xdr:sp macro="" textlink="">
          <xdr:nvSpPr>
            <xdr:cNvPr id="10752" name="Check Box 512" descr="Check Box" hidden="1">
              <a:extLst>
                <a:ext uri="{63B3BB69-23CF-44E3-9099-C40C66FF867C}">
                  <a14:compatExt spid="_x0000_s10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28575</xdr:colOff>
      <xdr:row>160</xdr:row>
      <xdr:rowOff>47625</xdr:rowOff>
    </xdr:from>
    <xdr:ext cx="1000125" cy="409575"/>
    <xdr:pic>
      <xdr:nvPicPr>
        <xdr:cNvPr id="332" name="Picture 331">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64512825"/>
          <a:ext cx="10001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3</xdr:col>
          <xdr:colOff>95250</xdr:colOff>
          <xdr:row>175</xdr:row>
          <xdr:rowOff>114300</xdr:rowOff>
        </xdr:from>
        <xdr:to>
          <xdr:col>3</xdr:col>
          <xdr:colOff>323850</xdr:colOff>
          <xdr:row>175</xdr:row>
          <xdr:rowOff>323850</xdr:rowOff>
        </xdr:to>
        <xdr:sp macro="" textlink="">
          <xdr:nvSpPr>
            <xdr:cNvPr id="10753" name="Check Box 513" descr="Check Box" hidden="1">
              <a:extLst>
                <a:ext uri="{63B3BB69-23CF-44E3-9099-C40C66FF867C}">
                  <a14:compatExt spid="_x0000_s10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167</xdr:row>
          <xdr:rowOff>114300</xdr:rowOff>
        </xdr:from>
        <xdr:to>
          <xdr:col>5</xdr:col>
          <xdr:colOff>323850</xdr:colOff>
          <xdr:row>167</xdr:row>
          <xdr:rowOff>323850</xdr:rowOff>
        </xdr:to>
        <xdr:sp macro="" textlink="">
          <xdr:nvSpPr>
            <xdr:cNvPr id="10754" name="Check Box 514" descr="Check Box" hidden="1">
              <a:extLst>
                <a:ext uri="{63B3BB69-23CF-44E3-9099-C40C66FF867C}">
                  <a14:compatExt spid="_x0000_s10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13</xdr:col>
      <xdr:colOff>749025</xdr:colOff>
      <xdr:row>0</xdr:row>
      <xdr:rowOff>142875</xdr:rowOff>
    </xdr:from>
    <xdr:to>
      <xdr:col>15</xdr:col>
      <xdr:colOff>671945</xdr:colOff>
      <xdr:row>5</xdr:row>
      <xdr:rowOff>38100</xdr:rowOff>
    </xdr:to>
    <xdr:sp macro="" textlink="">
      <xdr:nvSpPr>
        <xdr:cNvPr id="7" name="TextBox 6"/>
        <xdr:cNvSpPr txBox="1"/>
      </xdr:nvSpPr>
      <xdr:spPr>
        <a:xfrm>
          <a:off x="10502625" y="142875"/>
          <a:ext cx="2361320" cy="101917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MY" sz="1000" b="1"/>
            <a:t>Risk evaluation (Probability x severity)</a:t>
          </a:r>
          <a:r>
            <a:rPr lang="en-MY" sz="1000"/>
            <a:t>:</a:t>
          </a:r>
        </a:p>
        <a:p>
          <a:r>
            <a:rPr lang="en-MY" sz="1000"/>
            <a:t>1</a:t>
          </a:r>
          <a:r>
            <a:rPr lang="en-MY" sz="1000" baseline="0"/>
            <a:t> </a:t>
          </a:r>
          <a:r>
            <a:rPr lang="en-MY" sz="1000"/>
            <a:t> - 4: </a:t>
          </a:r>
          <a:r>
            <a:rPr lang="en-MY" sz="900"/>
            <a:t>Low - no action required</a:t>
          </a:r>
          <a:endParaRPr lang="en-MY" sz="1000"/>
        </a:p>
        <a:p>
          <a:r>
            <a:rPr lang="en-MY" sz="1000"/>
            <a:t>5 - 12: </a:t>
          </a:r>
          <a:r>
            <a:rPr lang="en-MY" sz="900"/>
            <a:t>Medium - Action if necessary</a:t>
          </a:r>
          <a:endParaRPr lang="en-MY" sz="1000"/>
        </a:p>
        <a:p>
          <a:r>
            <a:rPr lang="en-MY" sz="1000"/>
            <a:t>15 - 25 : High - </a:t>
          </a:r>
          <a:r>
            <a:rPr lang="en-MY" sz="900"/>
            <a:t>Action needed to reduce risk</a:t>
          </a:r>
          <a:endParaRPr lang="en-MY" sz="1000"/>
        </a:p>
      </xdr:txBody>
    </xdr:sp>
    <xdr:clientData/>
  </xdr:twoCellAnchor>
  <xdr:twoCellAnchor>
    <xdr:from>
      <xdr:col>13</xdr:col>
      <xdr:colOff>749025</xdr:colOff>
      <xdr:row>51</xdr:row>
      <xdr:rowOff>190500</xdr:rowOff>
    </xdr:from>
    <xdr:to>
      <xdr:col>15</xdr:col>
      <xdr:colOff>671945</xdr:colOff>
      <xdr:row>56</xdr:row>
      <xdr:rowOff>57150</xdr:rowOff>
    </xdr:to>
    <xdr:sp macro="" textlink="">
      <xdr:nvSpPr>
        <xdr:cNvPr id="9" name="TextBox 8"/>
        <xdr:cNvSpPr txBox="1"/>
      </xdr:nvSpPr>
      <xdr:spPr>
        <a:xfrm>
          <a:off x="10502625" y="10439400"/>
          <a:ext cx="2361320" cy="9334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MY" sz="1000" b="1"/>
            <a:t>Risk evaluation (Probability x severity)</a:t>
          </a:r>
          <a:r>
            <a:rPr lang="en-MY" sz="1000"/>
            <a:t>:</a:t>
          </a:r>
        </a:p>
        <a:p>
          <a:r>
            <a:rPr lang="en-MY" sz="1000"/>
            <a:t>1</a:t>
          </a:r>
          <a:r>
            <a:rPr lang="en-MY" sz="1000" baseline="0"/>
            <a:t> </a:t>
          </a:r>
          <a:r>
            <a:rPr lang="en-MY" sz="1000"/>
            <a:t> - 4: </a:t>
          </a:r>
          <a:r>
            <a:rPr lang="en-MY" sz="900"/>
            <a:t>Low - no action required</a:t>
          </a:r>
          <a:endParaRPr lang="en-MY" sz="1000"/>
        </a:p>
        <a:p>
          <a:r>
            <a:rPr lang="en-MY" sz="1000"/>
            <a:t>5 - 12: </a:t>
          </a:r>
          <a:r>
            <a:rPr lang="en-MY" sz="900"/>
            <a:t>Medium - Action if necessary</a:t>
          </a:r>
          <a:endParaRPr lang="en-MY" sz="1000"/>
        </a:p>
        <a:p>
          <a:r>
            <a:rPr lang="en-MY" sz="1000"/>
            <a:t>15 - 25 : High - </a:t>
          </a:r>
          <a:r>
            <a:rPr lang="en-MY" sz="900"/>
            <a:t>Action needed to reduce risk</a:t>
          </a:r>
          <a:endParaRPr lang="en-MY" sz="1000"/>
        </a:p>
      </xdr:txBody>
    </xdr:sp>
    <xdr:clientData/>
  </xdr:twoCellAnchor>
  <xdr:twoCellAnchor>
    <xdr:from>
      <xdr:col>14</xdr:col>
      <xdr:colOff>289200</xdr:colOff>
      <xdr:row>5</xdr:row>
      <xdr:rowOff>70137</xdr:rowOff>
    </xdr:from>
    <xdr:to>
      <xdr:col>16</xdr:col>
      <xdr:colOff>1822</xdr:colOff>
      <xdr:row>10</xdr:row>
      <xdr:rowOff>281418</xdr:rowOff>
    </xdr:to>
    <xdr:sp macro="" textlink="">
      <xdr:nvSpPr>
        <xdr:cNvPr id="10" name="TextBox 9"/>
        <xdr:cNvSpPr txBox="1"/>
      </xdr:nvSpPr>
      <xdr:spPr>
        <a:xfrm>
          <a:off x="11709675" y="1194087"/>
          <a:ext cx="1179472" cy="116378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000" b="1"/>
            <a:t>Severity:</a:t>
          </a:r>
        </a:p>
        <a:p>
          <a:r>
            <a:rPr lang="en-MY" sz="1000"/>
            <a:t>1 - No impact </a:t>
          </a:r>
        </a:p>
        <a:p>
          <a:r>
            <a:rPr lang="en-MY" sz="1000"/>
            <a:t>2 - Temporary</a:t>
          </a:r>
        </a:p>
        <a:p>
          <a:r>
            <a:rPr lang="en-MY" sz="1000"/>
            <a:t>3 -  Slight</a:t>
          </a:r>
        </a:p>
        <a:p>
          <a:r>
            <a:rPr lang="en-MY" sz="1000"/>
            <a:t>4 - Considerable</a:t>
          </a:r>
        </a:p>
        <a:p>
          <a:r>
            <a:rPr lang="en-MY" sz="1000"/>
            <a:t>5 - Major </a:t>
          </a:r>
        </a:p>
      </xdr:txBody>
    </xdr:sp>
    <xdr:clientData/>
  </xdr:twoCellAnchor>
  <xdr:twoCellAnchor>
    <xdr:from>
      <xdr:col>13</xdr:col>
      <xdr:colOff>762000</xdr:colOff>
      <xdr:row>5</xdr:row>
      <xdr:rowOff>66675</xdr:rowOff>
    </xdr:from>
    <xdr:to>
      <xdr:col>14</xdr:col>
      <xdr:colOff>266700</xdr:colOff>
      <xdr:row>10</xdr:row>
      <xdr:rowOff>277956</xdr:rowOff>
    </xdr:to>
    <xdr:sp macro="" textlink="">
      <xdr:nvSpPr>
        <xdr:cNvPr id="11" name="TextBox 10"/>
        <xdr:cNvSpPr txBox="1"/>
      </xdr:nvSpPr>
      <xdr:spPr>
        <a:xfrm>
          <a:off x="10515600" y="1190625"/>
          <a:ext cx="1171575" cy="116378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000" b="1"/>
            <a:t>Likelihood:</a:t>
          </a:r>
        </a:p>
        <a:p>
          <a:r>
            <a:rPr lang="en-MY" sz="1000"/>
            <a:t>1 - Inconceivable</a:t>
          </a:r>
        </a:p>
        <a:p>
          <a:r>
            <a:rPr lang="en-MY" sz="1000"/>
            <a:t>2 - Remote</a:t>
          </a:r>
        </a:p>
        <a:p>
          <a:r>
            <a:rPr lang="en-MY" sz="1000"/>
            <a:t>3 - Conceivable</a:t>
          </a:r>
        </a:p>
        <a:p>
          <a:r>
            <a:rPr lang="en-MY" sz="1000"/>
            <a:t>4 - Possible</a:t>
          </a:r>
        </a:p>
        <a:p>
          <a:r>
            <a:rPr lang="en-MY" sz="1000"/>
            <a:t>5 - Most likely</a:t>
          </a:r>
        </a:p>
        <a:p>
          <a:endParaRPr lang="en-MY" sz="1000"/>
        </a:p>
      </xdr:txBody>
    </xdr:sp>
    <xdr:clientData/>
  </xdr:twoCellAnchor>
  <xdr:twoCellAnchor>
    <xdr:from>
      <xdr:col>14</xdr:col>
      <xdr:colOff>279675</xdr:colOff>
      <xdr:row>56</xdr:row>
      <xdr:rowOff>108237</xdr:rowOff>
    </xdr:from>
    <xdr:to>
      <xdr:col>16</xdr:col>
      <xdr:colOff>1886</xdr:colOff>
      <xdr:row>61</xdr:row>
      <xdr:rowOff>281418</xdr:rowOff>
    </xdr:to>
    <xdr:sp macro="" textlink="">
      <xdr:nvSpPr>
        <xdr:cNvPr id="14" name="TextBox 13"/>
        <xdr:cNvSpPr txBox="1"/>
      </xdr:nvSpPr>
      <xdr:spPr>
        <a:xfrm>
          <a:off x="11700150" y="11423937"/>
          <a:ext cx="1189061" cy="112568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000" b="1"/>
            <a:t>Severity:</a:t>
          </a:r>
        </a:p>
        <a:p>
          <a:r>
            <a:rPr lang="en-MY" sz="1000"/>
            <a:t>1 - Negligible </a:t>
          </a:r>
        </a:p>
        <a:p>
          <a:r>
            <a:rPr lang="en-MY" sz="1000"/>
            <a:t>2 - Minor</a:t>
          </a:r>
        </a:p>
        <a:p>
          <a:r>
            <a:rPr lang="en-MY" sz="1000"/>
            <a:t>3 -  Serious</a:t>
          </a:r>
        </a:p>
        <a:p>
          <a:r>
            <a:rPr lang="en-MY" sz="1000"/>
            <a:t>4 - Fatal</a:t>
          </a:r>
        </a:p>
        <a:p>
          <a:r>
            <a:rPr lang="en-MY" sz="1000"/>
            <a:t>5 - Catastrophic</a:t>
          </a:r>
        </a:p>
      </xdr:txBody>
    </xdr:sp>
    <xdr:clientData/>
  </xdr:twoCellAnchor>
  <xdr:twoCellAnchor>
    <xdr:from>
      <xdr:col>13</xdr:col>
      <xdr:colOff>752475</xdr:colOff>
      <xdr:row>56</xdr:row>
      <xdr:rowOff>104775</xdr:rowOff>
    </xdr:from>
    <xdr:to>
      <xdr:col>14</xdr:col>
      <xdr:colOff>266700</xdr:colOff>
      <xdr:row>61</xdr:row>
      <xdr:rowOff>277956</xdr:rowOff>
    </xdr:to>
    <xdr:sp macro="" textlink="">
      <xdr:nvSpPr>
        <xdr:cNvPr id="15" name="TextBox 14"/>
        <xdr:cNvSpPr txBox="1"/>
      </xdr:nvSpPr>
      <xdr:spPr>
        <a:xfrm>
          <a:off x="10506075" y="11420475"/>
          <a:ext cx="1181100" cy="112568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000" b="1"/>
            <a:t>Likelihood:</a:t>
          </a:r>
        </a:p>
        <a:p>
          <a:r>
            <a:rPr lang="en-MY" sz="1000"/>
            <a:t>1 - Inconceivable</a:t>
          </a:r>
        </a:p>
        <a:p>
          <a:r>
            <a:rPr lang="en-MY" sz="1000"/>
            <a:t>2 - Remote</a:t>
          </a:r>
        </a:p>
        <a:p>
          <a:r>
            <a:rPr lang="en-MY" sz="1000"/>
            <a:t>3 - Conceivable</a:t>
          </a:r>
        </a:p>
        <a:p>
          <a:r>
            <a:rPr lang="en-MY" sz="1000"/>
            <a:t>4 - Possible</a:t>
          </a:r>
        </a:p>
        <a:p>
          <a:r>
            <a:rPr lang="en-MY" sz="1000"/>
            <a:t>5 - Most likely</a:t>
          </a:r>
        </a:p>
        <a:p>
          <a:endParaRPr lang="en-MY" sz="1000"/>
        </a:p>
      </xdr:txBody>
    </xdr:sp>
    <xdr:clientData/>
  </xdr:twoCellAnchor>
  <xdr:twoCellAnchor editAs="oneCell">
    <xdr:from>
      <xdr:col>1</xdr:col>
      <xdr:colOff>148828</xdr:colOff>
      <xdr:row>0</xdr:row>
      <xdr:rowOff>39687</xdr:rowOff>
    </xdr:from>
    <xdr:to>
      <xdr:col>3</xdr:col>
      <xdr:colOff>367942</xdr:colOff>
      <xdr:row>2</xdr:row>
      <xdr:rowOff>99219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094" y="39687"/>
          <a:ext cx="883879" cy="6647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390525</xdr:colOff>
      <xdr:row>4</xdr:row>
      <xdr:rowOff>19050</xdr:rowOff>
    </xdr:from>
    <xdr:to>
      <xdr:col>8</xdr:col>
      <xdr:colOff>790575</xdr:colOff>
      <xdr:row>11</xdr:row>
      <xdr:rowOff>142875</xdr:rowOff>
    </xdr:to>
    <xdr:grpSp>
      <xdr:nvGrpSpPr>
        <xdr:cNvPr id="5" name="Group 4"/>
        <xdr:cNvGrpSpPr/>
      </xdr:nvGrpSpPr>
      <xdr:grpSpPr>
        <a:xfrm>
          <a:off x="5572125" y="552450"/>
          <a:ext cx="5381625" cy="1057275"/>
          <a:chOff x="5572125" y="552450"/>
          <a:chExt cx="5381625" cy="1057275"/>
        </a:xfrm>
      </xdr:grpSpPr>
      <xdr:sp macro="" textlink="">
        <xdr:nvSpPr>
          <xdr:cNvPr id="2" name="TextBox 1"/>
          <xdr:cNvSpPr txBox="1"/>
        </xdr:nvSpPr>
        <xdr:spPr>
          <a:xfrm>
            <a:off x="9601200" y="552450"/>
            <a:ext cx="1343025" cy="6000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t>PREPARED</a:t>
            </a:r>
            <a:r>
              <a:rPr lang="en-MY" sz="900" baseline="0"/>
              <a:t> BY</a:t>
            </a:r>
            <a:endParaRPr lang="en-MY" sz="900"/>
          </a:p>
        </xdr:txBody>
      </xdr:sp>
      <xdr:sp macro="" textlink="">
        <xdr:nvSpPr>
          <xdr:cNvPr id="3" name="TextBox 2"/>
          <xdr:cNvSpPr txBox="1"/>
        </xdr:nvSpPr>
        <xdr:spPr>
          <a:xfrm>
            <a:off x="8258175" y="552450"/>
            <a:ext cx="1343025" cy="6000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t>CHECKED</a:t>
            </a:r>
            <a:r>
              <a:rPr lang="en-MY" sz="900" baseline="0"/>
              <a:t> BY</a:t>
            </a:r>
            <a:endParaRPr lang="en-MY" sz="900"/>
          </a:p>
        </xdr:txBody>
      </xdr:sp>
      <xdr:sp macro="" textlink="">
        <xdr:nvSpPr>
          <xdr:cNvPr id="4" name="TextBox 3"/>
          <xdr:cNvSpPr txBox="1"/>
        </xdr:nvSpPr>
        <xdr:spPr>
          <a:xfrm>
            <a:off x="6915150" y="552450"/>
            <a:ext cx="1343025" cy="6000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t>APPROVED</a:t>
            </a:r>
            <a:r>
              <a:rPr lang="en-MY" sz="900" baseline="0"/>
              <a:t> BY</a:t>
            </a:r>
            <a:endParaRPr lang="en-MY" sz="900"/>
          </a:p>
        </xdr:txBody>
      </xdr:sp>
      <xdr:sp macro="" textlink="">
        <xdr:nvSpPr>
          <xdr:cNvPr id="6" name="TextBox 5"/>
          <xdr:cNvSpPr txBox="1"/>
        </xdr:nvSpPr>
        <xdr:spPr>
          <a:xfrm>
            <a:off x="5572125" y="552450"/>
            <a:ext cx="1343025" cy="6000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MY" sz="900"/>
          </a:p>
          <a:p>
            <a:pPr algn="ctr"/>
            <a:endParaRPr lang="en-MY" sz="900"/>
          </a:p>
          <a:p>
            <a:pPr algn="ctr"/>
            <a:r>
              <a:rPr lang="en-MY" sz="900"/>
              <a:t>SIGNATURE</a:t>
            </a:r>
          </a:p>
        </xdr:txBody>
      </xdr:sp>
      <xdr:sp macro="" textlink="">
        <xdr:nvSpPr>
          <xdr:cNvPr id="7" name="TextBox 6"/>
          <xdr:cNvSpPr txBox="1"/>
        </xdr:nvSpPr>
        <xdr:spPr>
          <a:xfrm>
            <a:off x="9601200" y="1152526"/>
            <a:ext cx="1343025" cy="22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MY" sz="900"/>
          </a:p>
        </xdr:txBody>
      </xdr:sp>
      <xdr:sp macro="" textlink="">
        <xdr:nvSpPr>
          <xdr:cNvPr id="8" name="TextBox 7"/>
          <xdr:cNvSpPr txBox="1"/>
        </xdr:nvSpPr>
        <xdr:spPr>
          <a:xfrm>
            <a:off x="8258175" y="1152526"/>
            <a:ext cx="1343025" cy="22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MY" sz="900"/>
          </a:p>
        </xdr:txBody>
      </xdr:sp>
      <xdr:sp macro="" textlink="">
        <xdr:nvSpPr>
          <xdr:cNvPr id="9" name="TextBox 8"/>
          <xdr:cNvSpPr txBox="1"/>
        </xdr:nvSpPr>
        <xdr:spPr>
          <a:xfrm>
            <a:off x="6915150" y="1152526"/>
            <a:ext cx="1343025" cy="22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MY" sz="900"/>
          </a:p>
        </xdr:txBody>
      </xdr:sp>
      <xdr:sp macro="" textlink="">
        <xdr:nvSpPr>
          <xdr:cNvPr id="10" name="TextBox 9"/>
          <xdr:cNvSpPr txBox="1"/>
        </xdr:nvSpPr>
        <xdr:spPr>
          <a:xfrm>
            <a:off x="5572125" y="1152526"/>
            <a:ext cx="1343025" cy="22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t>NAME</a:t>
            </a:r>
          </a:p>
          <a:p>
            <a:pPr algn="ctr"/>
            <a:endParaRPr lang="en-MY" sz="900"/>
          </a:p>
          <a:p>
            <a:pPr algn="ctr"/>
            <a:r>
              <a:rPr lang="en-MY" sz="900"/>
              <a:t>SIGNATURE</a:t>
            </a:r>
          </a:p>
        </xdr:txBody>
      </xdr:sp>
      <xdr:sp macro="" textlink="">
        <xdr:nvSpPr>
          <xdr:cNvPr id="11" name="TextBox 10"/>
          <xdr:cNvSpPr txBox="1"/>
        </xdr:nvSpPr>
        <xdr:spPr>
          <a:xfrm>
            <a:off x="9601200" y="1381126"/>
            <a:ext cx="1343025" cy="22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MY" sz="900"/>
          </a:p>
        </xdr:txBody>
      </xdr:sp>
      <xdr:sp macro="" textlink="">
        <xdr:nvSpPr>
          <xdr:cNvPr id="12" name="TextBox 11"/>
          <xdr:cNvSpPr txBox="1"/>
        </xdr:nvSpPr>
        <xdr:spPr>
          <a:xfrm>
            <a:off x="8258175" y="1381126"/>
            <a:ext cx="1343025" cy="22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MY" sz="900"/>
          </a:p>
        </xdr:txBody>
      </xdr:sp>
      <xdr:sp macro="" textlink="">
        <xdr:nvSpPr>
          <xdr:cNvPr id="13" name="TextBox 12"/>
          <xdr:cNvSpPr txBox="1"/>
        </xdr:nvSpPr>
        <xdr:spPr>
          <a:xfrm>
            <a:off x="6915150" y="1381126"/>
            <a:ext cx="1343025" cy="22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MY" sz="900"/>
          </a:p>
        </xdr:txBody>
      </xdr:sp>
      <xdr:sp macro="" textlink="">
        <xdr:nvSpPr>
          <xdr:cNvPr id="14" name="TextBox 13"/>
          <xdr:cNvSpPr txBox="1"/>
        </xdr:nvSpPr>
        <xdr:spPr>
          <a:xfrm>
            <a:off x="5572125" y="1381126"/>
            <a:ext cx="1343025" cy="22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t>DATE</a:t>
            </a:r>
          </a:p>
          <a:p>
            <a:pPr algn="ctr"/>
            <a:endParaRPr lang="en-MY" sz="900"/>
          </a:p>
          <a:p>
            <a:pPr algn="ctr"/>
            <a:r>
              <a:rPr lang="en-MY" sz="900"/>
              <a:t>SIGNATURE</a:t>
            </a:r>
          </a:p>
        </xdr:txBody>
      </xdr:sp>
      <xdr:cxnSp macro="">
        <xdr:nvCxnSpPr>
          <xdr:cNvPr id="16" name="Straight Connector 15"/>
          <xdr:cNvCxnSpPr/>
        </xdr:nvCxnSpPr>
        <xdr:spPr>
          <a:xfrm>
            <a:off x="6924675" y="723900"/>
            <a:ext cx="4029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179294</xdr:colOff>
      <xdr:row>4</xdr:row>
      <xdr:rowOff>0</xdr:rowOff>
    </xdr:from>
    <xdr:to>
      <xdr:col>19</xdr:col>
      <xdr:colOff>443752</xdr:colOff>
      <xdr:row>5</xdr:row>
      <xdr:rowOff>148479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622676" y="1042147"/>
          <a:ext cx="1474694" cy="462243"/>
        </a:xfrm>
        <a:prstGeom prst="rect">
          <a:avLst/>
        </a:prstGeom>
      </xdr:spPr>
    </xdr:pic>
    <xdr:clientData/>
  </xdr:twoCellAnchor>
  <xdr:twoCellAnchor>
    <xdr:from>
      <xdr:col>2</xdr:col>
      <xdr:colOff>58608</xdr:colOff>
      <xdr:row>4</xdr:row>
      <xdr:rowOff>3059</xdr:rowOff>
    </xdr:from>
    <xdr:to>
      <xdr:col>20</xdr:col>
      <xdr:colOff>218968</xdr:colOff>
      <xdr:row>31</xdr:row>
      <xdr:rowOff>29834</xdr:rowOff>
    </xdr:to>
    <xdr:grpSp>
      <xdr:nvGrpSpPr>
        <xdr:cNvPr id="44" name="Group 43"/>
        <xdr:cNvGrpSpPr/>
      </xdr:nvGrpSpPr>
      <xdr:grpSpPr>
        <a:xfrm>
          <a:off x="753373" y="787471"/>
          <a:ext cx="7724330" cy="3791951"/>
          <a:chOff x="6484671" y="2909456"/>
          <a:chExt cx="7711088" cy="3765465"/>
        </a:xfrm>
      </xdr:grpSpPr>
      <xdr:graphicFrame macro="">
        <xdr:nvGraphicFramePr>
          <xdr:cNvPr id="3" name="Diagram 2"/>
          <xdr:cNvGraphicFramePr/>
        </xdr:nvGraphicFramePr>
        <xdr:xfrm>
          <a:off x="6995369" y="4009345"/>
          <a:ext cx="4544292" cy="2641146"/>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grpSp>
        <xdr:nvGrpSpPr>
          <xdr:cNvPr id="22" name="Group 21"/>
          <xdr:cNvGrpSpPr/>
        </xdr:nvGrpSpPr>
        <xdr:grpSpPr>
          <a:xfrm>
            <a:off x="7787244" y="3409703"/>
            <a:ext cx="3738874" cy="524186"/>
            <a:chOff x="6359731" y="2402774"/>
            <a:chExt cx="3738874" cy="519238"/>
          </a:xfrm>
        </xdr:grpSpPr>
        <xdr:grpSp>
          <xdr:nvGrpSpPr>
            <xdr:cNvPr id="4" name="Group 3"/>
            <xdr:cNvGrpSpPr/>
          </xdr:nvGrpSpPr>
          <xdr:grpSpPr>
            <a:xfrm>
              <a:off x="6359731" y="2402774"/>
              <a:ext cx="664031" cy="505259"/>
              <a:chOff x="3170" y="508"/>
              <a:chExt cx="667494" cy="510331"/>
            </a:xfrm>
          </xdr:grpSpPr>
          <xdr:sp macro="" textlink="">
            <xdr:nvSpPr>
              <xdr:cNvPr id="5" name="Rounded Rectangle 4"/>
              <xdr:cNvSpPr/>
            </xdr:nvSpPr>
            <xdr:spPr>
              <a:xfrm>
                <a:off x="3170" y="508"/>
                <a:ext cx="667494" cy="510331"/>
              </a:xfrm>
              <a:prstGeom prst="roundRect">
                <a:avLst>
                  <a:gd name="adj" fmla="val 10000"/>
                </a:avLst>
              </a:prstGeom>
            </xdr:spPr>
            <xdr:style>
              <a:lnRef idx="2">
                <a:schemeClr val="accent2"/>
              </a:lnRef>
              <a:fillRef idx="1">
                <a:schemeClr val="lt1"/>
              </a:fillRef>
              <a:effectRef idx="0">
                <a:schemeClr val="accent2"/>
              </a:effectRef>
              <a:fontRef idx="minor">
                <a:schemeClr val="dk1"/>
              </a:fontRef>
            </xdr:style>
          </xdr:sp>
          <xdr:sp macro="" textlink="">
            <xdr:nvSpPr>
              <xdr:cNvPr id="6" name="Rounded Rectangle 4"/>
              <xdr:cNvSpPr/>
            </xdr:nvSpPr>
            <xdr:spPr>
              <a:xfrm>
                <a:off x="18117" y="15455"/>
                <a:ext cx="637600" cy="480437"/>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n-MY" sz="2200" kern="1200">
                    <a:solidFill>
                      <a:schemeClr val="tx1">
                        <a:lumMod val="85000"/>
                        <a:lumOff val="15000"/>
                      </a:schemeClr>
                    </a:solidFill>
                  </a:rPr>
                  <a:t>1</a:t>
                </a:r>
              </a:p>
            </xdr:txBody>
          </xdr:sp>
        </xdr:grpSp>
        <xdr:grpSp>
          <xdr:nvGrpSpPr>
            <xdr:cNvPr id="7" name="Group 6"/>
            <xdr:cNvGrpSpPr/>
          </xdr:nvGrpSpPr>
          <xdr:grpSpPr>
            <a:xfrm>
              <a:off x="7143379" y="2402774"/>
              <a:ext cx="664030" cy="505259"/>
              <a:chOff x="3170" y="508"/>
              <a:chExt cx="667494" cy="510331"/>
            </a:xfrm>
          </xdr:grpSpPr>
          <xdr:sp macro="" textlink="">
            <xdr:nvSpPr>
              <xdr:cNvPr id="8" name="Rounded Rectangle 7"/>
              <xdr:cNvSpPr/>
            </xdr:nvSpPr>
            <xdr:spPr>
              <a:xfrm>
                <a:off x="3170" y="508"/>
                <a:ext cx="667494" cy="510331"/>
              </a:xfrm>
              <a:prstGeom prst="roundRect">
                <a:avLst>
                  <a:gd name="adj" fmla="val 10000"/>
                </a:avLst>
              </a:prstGeom>
            </xdr:spPr>
            <xdr:style>
              <a:lnRef idx="2">
                <a:schemeClr val="accent2"/>
              </a:lnRef>
              <a:fillRef idx="1">
                <a:schemeClr val="lt1"/>
              </a:fillRef>
              <a:effectRef idx="0">
                <a:schemeClr val="accent2"/>
              </a:effectRef>
              <a:fontRef idx="minor">
                <a:schemeClr val="dk1"/>
              </a:fontRef>
            </xdr:style>
          </xdr:sp>
          <xdr:sp macro="" textlink="">
            <xdr:nvSpPr>
              <xdr:cNvPr id="9" name="Rounded Rectangle 4"/>
              <xdr:cNvSpPr/>
            </xdr:nvSpPr>
            <xdr:spPr>
              <a:xfrm>
                <a:off x="18117" y="15455"/>
                <a:ext cx="637600" cy="480437"/>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n-MY" sz="2200" kern="1200">
                    <a:solidFill>
                      <a:schemeClr val="tx1">
                        <a:lumMod val="85000"/>
                        <a:lumOff val="15000"/>
                      </a:schemeClr>
                    </a:solidFill>
                  </a:rPr>
                  <a:t>2</a:t>
                </a:r>
              </a:p>
            </xdr:txBody>
          </xdr:sp>
        </xdr:grpSp>
        <xdr:grpSp>
          <xdr:nvGrpSpPr>
            <xdr:cNvPr id="13" name="Group 12"/>
            <xdr:cNvGrpSpPr/>
          </xdr:nvGrpSpPr>
          <xdr:grpSpPr>
            <a:xfrm>
              <a:off x="7892390" y="2412299"/>
              <a:ext cx="664031" cy="500188"/>
              <a:chOff x="3170" y="508"/>
              <a:chExt cx="667494" cy="510331"/>
            </a:xfrm>
          </xdr:grpSpPr>
          <xdr:sp macro="" textlink="">
            <xdr:nvSpPr>
              <xdr:cNvPr id="14" name="Rounded Rectangle 13"/>
              <xdr:cNvSpPr/>
            </xdr:nvSpPr>
            <xdr:spPr>
              <a:xfrm>
                <a:off x="3170" y="508"/>
                <a:ext cx="667494" cy="510331"/>
              </a:xfrm>
              <a:prstGeom prst="roundRect">
                <a:avLst>
                  <a:gd name="adj" fmla="val 10000"/>
                </a:avLst>
              </a:prstGeom>
            </xdr:spPr>
            <xdr:style>
              <a:lnRef idx="2">
                <a:schemeClr val="accent2"/>
              </a:lnRef>
              <a:fillRef idx="1">
                <a:schemeClr val="lt1"/>
              </a:fillRef>
              <a:effectRef idx="0">
                <a:schemeClr val="accent2"/>
              </a:effectRef>
              <a:fontRef idx="minor">
                <a:schemeClr val="dk1"/>
              </a:fontRef>
            </xdr:style>
          </xdr:sp>
          <xdr:sp macro="" textlink="">
            <xdr:nvSpPr>
              <xdr:cNvPr id="15" name="Rounded Rectangle 4"/>
              <xdr:cNvSpPr/>
            </xdr:nvSpPr>
            <xdr:spPr>
              <a:xfrm>
                <a:off x="18117" y="15455"/>
                <a:ext cx="637600" cy="480437"/>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n-MY" sz="2200" kern="1200">
                    <a:solidFill>
                      <a:schemeClr val="tx1">
                        <a:lumMod val="85000"/>
                        <a:lumOff val="15000"/>
                      </a:schemeClr>
                    </a:solidFill>
                  </a:rPr>
                  <a:t>3</a:t>
                </a:r>
              </a:p>
            </xdr:txBody>
          </xdr:sp>
        </xdr:grpSp>
        <xdr:grpSp>
          <xdr:nvGrpSpPr>
            <xdr:cNvPr id="16" name="Group 15"/>
            <xdr:cNvGrpSpPr/>
          </xdr:nvGrpSpPr>
          <xdr:grpSpPr>
            <a:xfrm>
              <a:off x="8669977" y="2421824"/>
              <a:ext cx="664030" cy="500188"/>
              <a:chOff x="3170" y="508"/>
              <a:chExt cx="667494" cy="510331"/>
            </a:xfrm>
          </xdr:grpSpPr>
          <xdr:sp macro="" textlink="">
            <xdr:nvSpPr>
              <xdr:cNvPr id="17" name="Rounded Rectangle 16"/>
              <xdr:cNvSpPr/>
            </xdr:nvSpPr>
            <xdr:spPr>
              <a:xfrm>
                <a:off x="3170" y="508"/>
                <a:ext cx="667494" cy="510331"/>
              </a:xfrm>
              <a:prstGeom prst="roundRect">
                <a:avLst>
                  <a:gd name="adj" fmla="val 10000"/>
                </a:avLst>
              </a:prstGeom>
            </xdr:spPr>
            <xdr:style>
              <a:lnRef idx="2">
                <a:schemeClr val="accent2"/>
              </a:lnRef>
              <a:fillRef idx="1">
                <a:schemeClr val="lt1"/>
              </a:fillRef>
              <a:effectRef idx="0">
                <a:schemeClr val="accent2"/>
              </a:effectRef>
              <a:fontRef idx="minor">
                <a:schemeClr val="dk1"/>
              </a:fontRef>
            </xdr:style>
          </xdr:sp>
          <xdr:sp macro="" textlink="">
            <xdr:nvSpPr>
              <xdr:cNvPr id="18" name="Rounded Rectangle 4"/>
              <xdr:cNvSpPr/>
            </xdr:nvSpPr>
            <xdr:spPr>
              <a:xfrm>
                <a:off x="18117" y="15455"/>
                <a:ext cx="637600" cy="480437"/>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n-MY" sz="2200" kern="1200">
                    <a:solidFill>
                      <a:schemeClr val="tx1">
                        <a:lumMod val="85000"/>
                        <a:lumOff val="15000"/>
                      </a:schemeClr>
                    </a:solidFill>
                  </a:rPr>
                  <a:t>4</a:t>
                </a:r>
              </a:p>
            </xdr:txBody>
          </xdr:sp>
        </xdr:grpSp>
        <xdr:grpSp>
          <xdr:nvGrpSpPr>
            <xdr:cNvPr id="19" name="Group 18"/>
            <xdr:cNvGrpSpPr/>
          </xdr:nvGrpSpPr>
          <xdr:grpSpPr>
            <a:xfrm>
              <a:off x="9438038" y="2421824"/>
              <a:ext cx="660567" cy="500188"/>
              <a:chOff x="3170" y="508"/>
              <a:chExt cx="667494" cy="510331"/>
            </a:xfrm>
          </xdr:grpSpPr>
          <xdr:sp macro="" textlink="">
            <xdr:nvSpPr>
              <xdr:cNvPr id="20" name="Rounded Rectangle 19"/>
              <xdr:cNvSpPr/>
            </xdr:nvSpPr>
            <xdr:spPr>
              <a:xfrm>
                <a:off x="3170" y="508"/>
                <a:ext cx="667494" cy="510331"/>
              </a:xfrm>
              <a:prstGeom prst="roundRect">
                <a:avLst>
                  <a:gd name="adj" fmla="val 10000"/>
                </a:avLst>
              </a:prstGeom>
            </xdr:spPr>
            <xdr:style>
              <a:lnRef idx="2">
                <a:schemeClr val="accent2"/>
              </a:lnRef>
              <a:fillRef idx="1">
                <a:schemeClr val="lt1"/>
              </a:fillRef>
              <a:effectRef idx="0">
                <a:schemeClr val="accent2"/>
              </a:effectRef>
              <a:fontRef idx="minor">
                <a:schemeClr val="dk1"/>
              </a:fontRef>
            </xdr:style>
          </xdr:sp>
          <xdr:sp macro="" textlink="">
            <xdr:nvSpPr>
              <xdr:cNvPr id="21" name="Rounded Rectangle 4"/>
              <xdr:cNvSpPr/>
            </xdr:nvSpPr>
            <xdr:spPr>
              <a:xfrm>
                <a:off x="18117" y="15455"/>
                <a:ext cx="637600" cy="480437"/>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n-MY" sz="2200" kern="1200">
                    <a:solidFill>
                      <a:schemeClr val="tx1">
                        <a:lumMod val="85000"/>
                        <a:lumOff val="15000"/>
                      </a:schemeClr>
                    </a:solidFill>
                  </a:rPr>
                  <a:t>5</a:t>
                </a:r>
              </a:p>
            </xdr:txBody>
          </xdr:sp>
        </xdr:grpSp>
      </xdr:grpSp>
      <xdr:sp macro="" textlink="">
        <xdr:nvSpPr>
          <xdr:cNvPr id="24" name="Rectangle 23"/>
          <xdr:cNvSpPr/>
        </xdr:nvSpPr>
        <xdr:spPr>
          <a:xfrm>
            <a:off x="7723909" y="3968337"/>
            <a:ext cx="3834741" cy="27065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MY" sz="1100"/>
          </a:p>
        </xdr:txBody>
      </xdr:sp>
      <xdr:sp macro="" textlink="">
        <xdr:nvSpPr>
          <xdr:cNvPr id="25" name="Rounded Rectangle 24"/>
          <xdr:cNvSpPr/>
        </xdr:nvSpPr>
        <xdr:spPr>
          <a:xfrm>
            <a:off x="7798130" y="2909456"/>
            <a:ext cx="3760519" cy="460168"/>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en-MY" sz="2000"/>
              <a:t>Likelihood</a:t>
            </a:r>
          </a:p>
        </xdr:txBody>
      </xdr:sp>
      <xdr:sp macro="" textlink="">
        <xdr:nvSpPr>
          <xdr:cNvPr id="26" name="Rounded Rectangle 25"/>
          <xdr:cNvSpPr/>
        </xdr:nvSpPr>
        <xdr:spPr>
          <a:xfrm rot="16200000">
            <a:off x="5386078" y="5104040"/>
            <a:ext cx="2654879" cy="45769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en-MY" sz="2000"/>
              <a:t>Severity</a:t>
            </a:r>
          </a:p>
        </xdr:txBody>
      </xdr:sp>
      <xdr:grpSp>
        <xdr:nvGrpSpPr>
          <xdr:cNvPr id="41" name="Group 40"/>
          <xdr:cNvGrpSpPr/>
        </xdr:nvGrpSpPr>
        <xdr:grpSpPr>
          <a:xfrm>
            <a:off x="11948607" y="4592901"/>
            <a:ext cx="2247152" cy="2073915"/>
            <a:chOff x="11602243" y="4592901"/>
            <a:chExt cx="2247152" cy="2073915"/>
          </a:xfrm>
        </xdr:grpSpPr>
        <xdr:grpSp>
          <xdr:nvGrpSpPr>
            <xdr:cNvPr id="27" name="Group 26"/>
            <xdr:cNvGrpSpPr/>
          </xdr:nvGrpSpPr>
          <xdr:grpSpPr>
            <a:xfrm>
              <a:off x="11645242" y="6175169"/>
              <a:ext cx="1136771" cy="484901"/>
              <a:chOff x="778058" y="552064"/>
              <a:chExt cx="663448" cy="504693"/>
            </a:xfrm>
          </xdr:grpSpPr>
          <xdr:sp macro="" textlink="">
            <xdr:nvSpPr>
              <xdr:cNvPr id="28" name="Rounded Rectangle 27"/>
              <xdr:cNvSpPr/>
            </xdr:nvSpPr>
            <xdr:spPr>
              <a:xfrm>
                <a:off x="778058" y="552064"/>
                <a:ext cx="663448" cy="504693"/>
              </a:xfrm>
              <a:prstGeom prst="roundRect">
                <a:avLst>
                  <a:gd name="adj" fmla="val 10000"/>
                </a:avLst>
              </a:prstGeom>
              <a:solidFill>
                <a:srgbClr val="00B050"/>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29" name="Rounded Rectangle 4"/>
              <xdr:cNvSpPr/>
            </xdr:nvSpPr>
            <xdr:spPr>
              <a:xfrm>
                <a:off x="792840" y="566846"/>
                <a:ext cx="633884" cy="475129"/>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n-MY" sz="2200" kern="1200">
                    <a:solidFill>
                      <a:schemeClr val="tx1">
                        <a:lumMod val="85000"/>
                        <a:lumOff val="15000"/>
                      </a:schemeClr>
                    </a:solidFill>
                  </a:rPr>
                  <a:t>1 - 4</a:t>
                </a:r>
              </a:p>
            </xdr:txBody>
          </xdr:sp>
        </xdr:grpSp>
        <xdr:grpSp>
          <xdr:nvGrpSpPr>
            <xdr:cNvPr id="30" name="Group 29"/>
            <xdr:cNvGrpSpPr/>
          </xdr:nvGrpSpPr>
          <xdr:grpSpPr>
            <a:xfrm>
              <a:off x="11645240" y="5645727"/>
              <a:ext cx="1125682" cy="489849"/>
              <a:chOff x="3877691" y="1656135"/>
              <a:chExt cx="663448" cy="504693"/>
            </a:xfrm>
          </xdr:grpSpPr>
          <xdr:sp macro="" textlink="">
            <xdr:nvSpPr>
              <xdr:cNvPr id="31" name="Rounded Rectangle 30"/>
              <xdr:cNvSpPr/>
            </xdr:nvSpPr>
            <xdr:spPr>
              <a:xfrm>
                <a:off x="3877691" y="1656135"/>
                <a:ext cx="663448" cy="504693"/>
              </a:xfrm>
              <a:prstGeom prst="roundRect">
                <a:avLst>
                  <a:gd name="adj" fmla="val 10000"/>
                </a:avLst>
              </a:prstGeom>
              <a:solidFill>
                <a:srgbClr val="FFFF00"/>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32" name="Rounded Rectangle 4"/>
              <xdr:cNvSpPr/>
            </xdr:nvSpPr>
            <xdr:spPr>
              <a:xfrm>
                <a:off x="3892473" y="1670917"/>
                <a:ext cx="633884" cy="475129"/>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n-MY" sz="2200" kern="1200">
                    <a:solidFill>
                      <a:schemeClr val="tx1">
                        <a:lumMod val="85000"/>
                        <a:lumOff val="15000"/>
                      </a:schemeClr>
                    </a:solidFill>
                  </a:rPr>
                  <a:t>5 - 12</a:t>
                </a:r>
              </a:p>
            </xdr:txBody>
          </xdr:sp>
        </xdr:grpSp>
        <xdr:grpSp>
          <xdr:nvGrpSpPr>
            <xdr:cNvPr id="33" name="Group 32"/>
            <xdr:cNvGrpSpPr/>
          </xdr:nvGrpSpPr>
          <xdr:grpSpPr>
            <a:xfrm>
              <a:off x="11645240" y="5103915"/>
              <a:ext cx="1125682" cy="489849"/>
              <a:chOff x="3877691" y="28"/>
              <a:chExt cx="663448" cy="504693"/>
            </a:xfrm>
          </xdr:grpSpPr>
          <xdr:sp macro="" textlink="">
            <xdr:nvSpPr>
              <xdr:cNvPr id="34" name="Rounded Rectangle 33"/>
              <xdr:cNvSpPr/>
            </xdr:nvSpPr>
            <xdr:spPr>
              <a:xfrm>
                <a:off x="3877691" y="28"/>
                <a:ext cx="663448" cy="504693"/>
              </a:xfrm>
              <a:prstGeom prst="roundRect">
                <a:avLst>
                  <a:gd name="adj" fmla="val 10000"/>
                </a:avLst>
              </a:prstGeom>
              <a:solidFill>
                <a:srgbClr val="FF0000"/>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35" name="Rounded Rectangle 4"/>
              <xdr:cNvSpPr/>
            </xdr:nvSpPr>
            <xdr:spPr>
              <a:xfrm>
                <a:off x="3892473" y="14810"/>
                <a:ext cx="633884" cy="475129"/>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n-MY" sz="2200" kern="1200">
                    <a:solidFill>
                      <a:schemeClr val="tx1">
                        <a:lumMod val="85000"/>
                        <a:lumOff val="15000"/>
                      </a:schemeClr>
                    </a:solidFill>
                  </a:rPr>
                  <a:t>15 - 25</a:t>
                </a:r>
              </a:p>
            </xdr:txBody>
          </xdr:sp>
        </xdr:grpSp>
        <xdr:sp macro="" textlink="">
          <xdr:nvSpPr>
            <xdr:cNvPr id="36" name="Rectangle 35"/>
            <xdr:cNvSpPr/>
          </xdr:nvSpPr>
          <xdr:spPr>
            <a:xfrm>
              <a:off x="11602243" y="4592901"/>
              <a:ext cx="2221249" cy="20739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MY" sz="1100"/>
            </a:p>
          </xdr:txBody>
        </xdr:sp>
        <xdr:sp macro="" textlink="">
          <xdr:nvSpPr>
            <xdr:cNvPr id="37" name="Rounded Rectangle 36"/>
            <xdr:cNvSpPr/>
          </xdr:nvSpPr>
          <xdr:spPr>
            <a:xfrm>
              <a:off x="11635429" y="4634024"/>
              <a:ext cx="738027" cy="44703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en-MY" sz="2000"/>
                <a:t>Key</a:t>
              </a:r>
            </a:p>
          </xdr:txBody>
        </xdr:sp>
        <xdr:sp macro="" textlink="">
          <xdr:nvSpPr>
            <xdr:cNvPr id="38" name="TextBox 37"/>
            <xdr:cNvSpPr txBox="1"/>
          </xdr:nvSpPr>
          <xdr:spPr>
            <a:xfrm>
              <a:off x="12946238" y="5222924"/>
              <a:ext cx="56393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600"/>
                <a:t>High</a:t>
              </a:r>
            </a:p>
          </xdr:txBody>
        </xdr:sp>
        <xdr:sp macro="" textlink="">
          <xdr:nvSpPr>
            <xdr:cNvPr id="39" name="TextBox 38"/>
            <xdr:cNvSpPr txBox="1"/>
          </xdr:nvSpPr>
          <xdr:spPr>
            <a:xfrm>
              <a:off x="12960690" y="5768866"/>
              <a:ext cx="888705"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600"/>
                <a:t>Medium</a:t>
              </a:r>
            </a:p>
          </xdr:txBody>
        </xdr:sp>
        <xdr:sp macro="" textlink="">
          <xdr:nvSpPr>
            <xdr:cNvPr id="40" name="TextBox 39"/>
            <xdr:cNvSpPr txBox="1"/>
          </xdr:nvSpPr>
          <xdr:spPr>
            <a:xfrm>
              <a:off x="12988279" y="6270615"/>
              <a:ext cx="52585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600"/>
                <a:t>Low</a:t>
              </a:r>
            </a:p>
          </xdr:txBody>
        </xdr:sp>
      </xdr:grpSp>
    </xdr:grpSp>
    <xdr:clientData/>
  </xdr:twoCellAnchor>
  <xdr:twoCellAnchor>
    <xdr:from>
      <xdr:col>2</xdr:col>
      <xdr:colOff>0</xdr:colOff>
      <xdr:row>38</xdr:row>
      <xdr:rowOff>68354</xdr:rowOff>
    </xdr:from>
    <xdr:to>
      <xdr:col>20</xdr:col>
      <xdr:colOff>280148</xdr:colOff>
      <xdr:row>61</xdr:row>
      <xdr:rowOff>67235</xdr:rowOff>
    </xdr:to>
    <xdr:graphicFrame macro="">
      <xdr:nvGraphicFramePr>
        <xdr:cNvPr id="42" name="medium"/>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2</xdr:col>
      <xdr:colOff>44824</xdr:colOff>
      <xdr:row>4</xdr:row>
      <xdr:rowOff>22411</xdr:rowOff>
    </xdr:from>
    <xdr:to>
      <xdr:col>5</xdr:col>
      <xdr:colOff>257735</xdr:colOff>
      <xdr:row>7</xdr:row>
      <xdr:rowOff>89647</xdr:rowOff>
    </xdr:to>
    <xdr:sp macro="" textlink="">
      <xdr:nvSpPr>
        <xdr:cNvPr id="43" name="Round Diagonal Corner Rectangle 42">
          <a:hlinkClick xmlns:r="http://schemas.openxmlformats.org/officeDocument/2006/relationships" r:id="rId13"/>
        </xdr:cNvPr>
        <xdr:cNvSpPr/>
      </xdr:nvSpPr>
      <xdr:spPr>
        <a:xfrm>
          <a:off x="739589" y="1064558"/>
          <a:ext cx="1255058" cy="1008530"/>
        </a:xfrm>
        <a:prstGeom prst="round2Diag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MY" sz="1400"/>
            <a:t>Risk</a:t>
          </a:r>
          <a:r>
            <a:rPr lang="en-MY" sz="1400" baseline="0"/>
            <a:t> Rating combination of 2 variables</a:t>
          </a:r>
          <a:endParaRPr lang="en-MY" sz="1400"/>
        </a:p>
      </xdr:txBody>
    </xdr:sp>
    <xdr:clientData/>
  </xdr:twoCellAnchor>
  <xdr:twoCellAnchor>
    <xdr:from>
      <xdr:col>4</xdr:col>
      <xdr:colOff>336407</xdr:colOff>
      <xdr:row>6</xdr:row>
      <xdr:rowOff>168170</xdr:rowOff>
    </xdr:from>
    <xdr:to>
      <xdr:col>5</xdr:col>
      <xdr:colOff>236560</xdr:colOff>
      <xdr:row>7</xdr:row>
      <xdr:rowOff>64986</xdr:rowOff>
    </xdr:to>
    <xdr:sp macro="" textlink="">
      <xdr:nvSpPr>
        <xdr:cNvPr id="45" name="Right Arrow 44"/>
        <xdr:cNvSpPr/>
      </xdr:nvSpPr>
      <xdr:spPr>
        <a:xfrm rot="2717462">
          <a:off x="1734083" y="1836353"/>
          <a:ext cx="212332" cy="245434"/>
        </a:xfrm>
        <a:prstGeom prst="rightArrow">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MY" sz="1100"/>
        </a:p>
      </xdr:txBody>
    </xdr:sp>
    <xdr:clientData/>
  </xdr:twoCellAnchor>
  <xdr:oneCellAnchor>
    <xdr:from>
      <xdr:col>1</xdr:col>
      <xdr:colOff>342587</xdr:colOff>
      <xdr:row>0</xdr:row>
      <xdr:rowOff>56030</xdr:rowOff>
    </xdr:from>
    <xdr:ext cx="6643485" cy="655885"/>
    <xdr:sp macro="" textlink="">
      <xdr:nvSpPr>
        <xdr:cNvPr id="46" name="Rectangle 45"/>
        <xdr:cNvSpPr/>
      </xdr:nvSpPr>
      <xdr:spPr>
        <a:xfrm>
          <a:off x="689969" y="56030"/>
          <a:ext cx="6643485" cy="655885"/>
        </a:xfrm>
        <a:prstGeom prst="rect">
          <a:avLst/>
        </a:prstGeom>
        <a:solidFill>
          <a:schemeClr val="accent1">
            <a:lumMod val="60000"/>
            <a:lumOff val="40000"/>
            <a:alpha val="7000"/>
          </a:schemeClr>
        </a:solidFill>
        <a:ln w="12700">
          <a:solidFill>
            <a:schemeClr val="accent2">
              <a:lumMod val="60000"/>
              <a:lumOff val="40000"/>
            </a:schemeClr>
          </a:solidFill>
        </a:ln>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n-US" sz="3600" b="1" cap="none" spc="0">
              <a:ln/>
              <a:solidFill>
                <a:schemeClr val="accent3"/>
              </a:solidFill>
              <a:effectLst/>
            </a:rPr>
            <a:t>Risk Matrix and Rating Evaluation</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3</xdr:col>
      <xdr:colOff>171450</xdr:colOff>
      <xdr:row>21</xdr:row>
      <xdr:rowOff>152400</xdr:rowOff>
    </xdr:from>
    <xdr:to>
      <xdr:col>5</xdr:col>
      <xdr:colOff>28575</xdr:colOff>
      <xdr:row>22</xdr:row>
      <xdr:rowOff>228600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200400" y="2628900"/>
          <a:ext cx="1076325" cy="323850"/>
        </a:xfrm>
        <a:prstGeom prst="rect">
          <a:avLst/>
        </a:prstGeom>
      </xdr:spPr>
    </xdr:pic>
    <xdr:clientData/>
  </xdr:twoCellAnchor>
  <xdr:twoCellAnchor editAs="oneCell">
    <xdr:from>
      <xdr:col>3</xdr:col>
      <xdr:colOff>190500</xdr:colOff>
      <xdr:row>42</xdr:row>
      <xdr:rowOff>152400</xdr:rowOff>
    </xdr:from>
    <xdr:to>
      <xdr:col>5</xdr:col>
      <xdr:colOff>47625</xdr:colOff>
      <xdr:row>43</xdr:row>
      <xdr:rowOff>228600</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a:stretch>
          <a:fillRect/>
        </a:stretch>
      </xdr:blipFill>
      <xdr:spPr>
        <a:xfrm>
          <a:off x="3219450" y="5105400"/>
          <a:ext cx="1076325" cy="323850"/>
        </a:xfrm>
        <a:prstGeom prst="rect">
          <a:avLst/>
        </a:prstGeom>
      </xdr:spPr>
    </xdr:pic>
    <xdr:clientData/>
  </xdr:twoCellAnchor>
  <xdr:twoCellAnchor>
    <xdr:from>
      <xdr:col>3</xdr:col>
      <xdr:colOff>209550</xdr:colOff>
      <xdr:row>5</xdr:row>
      <xdr:rowOff>190500</xdr:rowOff>
    </xdr:from>
    <xdr:to>
      <xdr:col>5</xdr:col>
      <xdr:colOff>0</xdr:colOff>
      <xdr:row>21</xdr:row>
      <xdr:rowOff>95250</xdr:rowOff>
    </xdr:to>
    <xdr:sp macro="" textlink="">
      <xdr:nvSpPr>
        <xdr:cNvPr id="2" name="TextBox 1"/>
        <xdr:cNvSpPr txBox="1"/>
      </xdr:nvSpPr>
      <xdr:spPr>
        <a:xfrm>
          <a:off x="3238500" y="1428750"/>
          <a:ext cx="1009650" cy="1143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Actitity #1</a:t>
          </a:r>
          <a:endParaRPr lang="en-MY" sz="1100" i="1"/>
        </a:p>
      </xdr:txBody>
    </xdr:sp>
    <xdr:clientData/>
  </xdr:twoCellAnchor>
  <xdr:twoCellAnchor>
    <xdr:from>
      <xdr:col>3</xdr:col>
      <xdr:colOff>247650</xdr:colOff>
      <xdr:row>26</xdr:row>
      <xdr:rowOff>200024</xdr:rowOff>
    </xdr:from>
    <xdr:to>
      <xdr:col>5</xdr:col>
      <xdr:colOff>38100</xdr:colOff>
      <xdr:row>42</xdr:row>
      <xdr:rowOff>123825</xdr:rowOff>
    </xdr:to>
    <xdr:sp macro="" textlink="">
      <xdr:nvSpPr>
        <xdr:cNvPr id="6" name="TextBox 5"/>
        <xdr:cNvSpPr txBox="1"/>
      </xdr:nvSpPr>
      <xdr:spPr>
        <a:xfrm>
          <a:off x="3276600" y="3914774"/>
          <a:ext cx="1009650" cy="11620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#2</a:t>
          </a:r>
          <a:endParaRPr lang="en-MY" sz="1100" i="1"/>
        </a:p>
      </xdr:txBody>
    </xdr:sp>
    <xdr:clientData/>
  </xdr:twoCellAnchor>
  <xdr:twoCellAnchor editAs="oneCell">
    <xdr:from>
      <xdr:col>3</xdr:col>
      <xdr:colOff>228600</xdr:colOff>
      <xdr:row>63</xdr:row>
      <xdr:rowOff>142875</xdr:rowOff>
    </xdr:from>
    <xdr:to>
      <xdr:col>5</xdr:col>
      <xdr:colOff>85725</xdr:colOff>
      <xdr:row>64</xdr:row>
      <xdr:rowOff>219075</xdr:rowOff>
    </xdr:to>
    <xdr:pic>
      <xdr:nvPicPr>
        <xdr:cNvPr id="7" name="Picture 6">
          <a:hlinkClick xmlns:r="http://schemas.openxmlformats.org/officeDocument/2006/relationships" r:id="rId4"/>
        </xdr:cNvPr>
        <xdr:cNvPicPr>
          <a:picLocks noChangeAspect="1"/>
        </xdr:cNvPicPr>
      </xdr:nvPicPr>
      <xdr:blipFill>
        <a:blip xmlns:r="http://schemas.openxmlformats.org/officeDocument/2006/relationships" r:embed="rId2"/>
        <a:stretch>
          <a:fillRect/>
        </a:stretch>
      </xdr:blipFill>
      <xdr:spPr>
        <a:xfrm>
          <a:off x="3257550" y="7572375"/>
          <a:ext cx="1076325" cy="323850"/>
        </a:xfrm>
        <a:prstGeom prst="rect">
          <a:avLst/>
        </a:prstGeom>
      </xdr:spPr>
    </xdr:pic>
    <xdr:clientData/>
  </xdr:twoCellAnchor>
  <xdr:twoCellAnchor>
    <xdr:from>
      <xdr:col>3</xdr:col>
      <xdr:colOff>285750</xdr:colOff>
      <xdr:row>47</xdr:row>
      <xdr:rowOff>219075</xdr:rowOff>
    </xdr:from>
    <xdr:to>
      <xdr:col>5</xdr:col>
      <xdr:colOff>76200</xdr:colOff>
      <xdr:row>63</xdr:row>
      <xdr:rowOff>114300</xdr:rowOff>
    </xdr:to>
    <xdr:sp macro="" textlink="">
      <xdr:nvSpPr>
        <xdr:cNvPr id="8" name="TextBox 7"/>
        <xdr:cNvSpPr txBox="1"/>
      </xdr:nvSpPr>
      <xdr:spPr>
        <a:xfrm>
          <a:off x="3314700" y="6410325"/>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#3</a:t>
          </a:r>
          <a:endParaRPr lang="en-MY" sz="1100" i="1"/>
        </a:p>
      </xdr:txBody>
    </xdr:sp>
    <xdr:clientData/>
  </xdr:twoCellAnchor>
  <xdr:twoCellAnchor editAs="oneCell">
    <xdr:from>
      <xdr:col>3</xdr:col>
      <xdr:colOff>257175</xdr:colOff>
      <xdr:row>84</xdr:row>
      <xdr:rowOff>123825</xdr:rowOff>
    </xdr:from>
    <xdr:to>
      <xdr:col>5</xdr:col>
      <xdr:colOff>114300</xdr:colOff>
      <xdr:row>85</xdr:row>
      <xdr:rowOff>200025</xdr:rowOff>
    </xdr:to>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2"/>
        <a:stretch>
          <a:fillRect/>
        </a:stretch>
      </xdr:blipFill>
      <xdr:spPr>
        <a:xfrm>
          <a:off x="3286125" y="10029825"/>
          <a:ext cx="1076325" cy="323850"/>
        </a:xfrm>
        <a:prstGeom prst="rect">
          <a:avLst/>
        </a:prstGeom>
      </xdr:spPr>
    </xdr:pic>
    <xdr:clientData/>
  </xdr:twoCellAnchor>
  <xdr:twoCellAnchor>
    <xdr:from>
      <xdr:col>3</xdr:col>
      <xdr:colOff>314325</xdr:colOff>
      <xdr:row>68</xdr:row>
      <xdr:rowOff>200025</xdr:rowOff>
    </xdr:from>
    <xdr:to>
      <xdr:col>5</xdr:col>
      <xdr:colOff>104775</xdr:colOff>
      <xdr:row>84</xdr:row>
      <xdr:rowOff>95250</xdr:rowOff>
    </xdr:to>
    <xdr:sp macro="" textlink="">
      <xdr:nvSpPr>
        <xdr:cNvPr id="10" name="TextBox 9"/>
        <xdr:cNvSpPr txBox="1"/>
      </xdr:nvSpPr>
      <xdr:spPr>
        <a:xfrm>
          <a:off x="3343275" y="8867775"/>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#4</a:t>
          </a:r>
          <a:endParaRPr lang="en-MY" sz="1100" i="1"/>
        </a:p>
      </xdr:txBody>
    </xdr:sp>
    <xdr:clientData/>
  </xdr:twoCellAnchor>
  <xdr:twoCellAnchor editAs="oneCell">
    <xdr:from>
      <xdr:col>3</xdr:col>
      <xdr:colOff>304800</xdr:colOff>
      <xdr:row>105</xdr:row>
      <xdr:rowOff>161925</xdr:rowOff>
    </xdr:from>
    <xdr:to>
      <xdr:col>5</xdr:col>
      <xdr:colOff>161925</xdr:colOff>
      <xdr:row>106</xdr:row>
      <xdr:rowOff>238125</xdr:rowOff>
    </xdr:to>
    <xdr:pic>
      <xdr:nvPicPr>
        <xdr:cNvPr id="11" name="Picture 10">
          <a:hlinkClick xmlns:r="http://schemas.openxmlformats.org/officeDocument/2006/relationships" r:id="rId6"/>
        </xdr:cNvPr>
        <xdr:cNvPicPr>
          <a:picLocks noChangeAspect="1"/>
        </xdr:cNvPicPr>
      </xdr:nvPicPr>
      <xdr:blipFill>
        <a:blip xmlns:r="http://schemas.openxmlformats.org/officeDocument/2006/relationships" r:embed="rId2"/>
        <a:stretch>
          <a:fillRect/>
        </a:stretch>
      </xdr:blipFill>
      <xdr:spPr>
        <a:xfrm>
          <a:off x="3333750" y="12544425"/>
          <a:ext cx="1076325" cy="323850"/>
        </a:xfrm>
        <a:prstGeom prst="rect">
          <a:avLst/>
        </a:prstGeom>
      </xdr:spPr>
    </xdr:pic>
    <xdr:clientData/>
  </xdr:twoCellAnchor>
  <xdr:twoCellAnchor>
    <xdr:from>
      <xdr:col>3</xdr:col>
      <xdr:colOff>361950</xdr:colOff>
      <xdr:row>89</xdr:row>
      <xdr:rowOff>238125</xdr:rowOff>
    </xdr:from>
    <xdr:to>
      <xdr:col>5</xdr:col>
      <xdr:colOff>152400</xdr:colOff>
      <xdr:row>105</xdr:row>
      <xdr:rowOff>133350</xdr:rowOff>
    </xdr:to>
    <xdr:sp macro="" textlink="">
      <xdr:nvSpPr>
        <xdr:cNvPr id="12" name="TextBox 11"/>
        <xdr:cNvSpPr txBox="1"/>
      </xdr:nvSpPr>
      <xdr:spPr>
        <a:xfrm>
          <a:off x="3390900" y="11382375"/>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#5</a:t>
          </a:r>
          <a:endParaRPr lang="en-MY" sz="1100" i="1"/>
        </a:p>
      </xdr:txBody>
    </xdr:sp>
    <xdr:clientData/>
  </xdr:twoCellAnchor>
  <xdr:twoCellAnchor editAs="oneCell">
    <xdr:from>
      <xdr:col>3</xdr:col>
      <xdr:colOff>390525</xdr:colOff>
      <xdr:row>126</xdr:row>
      <xdr:rowOff>161925</xdr:rowOff>
    </xdr:from>
    <xdr:to>
      <xdr:col>5</xdr:col>
      <xdr:colOff>247650</xdr:colOff>
      <xdr:row>127</xdr:row>
      <xdr:rowOff>238125</xdr:rowOff>
    </xdr:to>
    <xdr:pic>
      <xdr:nvPicPr>
        <xdr:cNvPr id="13" name="Picture 12">
          <a:hlinkClick xmlns:r="http://schemas.openxmlformats.org/officeDocument/2006/relationships" r:id="rId7"/>
        </xdr:cNvPr>
        <xdr:cNvPicPr>
          <a:picLocks noChangeAspect="1"/>
        </xdr:cNvPicPr>
      </xdr:nvPicPr>
      <xdr:blipFill>
        <a:blip xmlns:r="http://schemas.openxmlformats.org/officeDocument/2006/relationships" r:embed="rId2"/>
        <a:stretch>
          <a:fillRect/>
        </a:stretch>
      </xdr:blipFill>
      <xdr:spPr>
        <a:xfrm>
          <a:off x="3419475" y="15020925"/>
          <a:ext cx="1076325" cy="323850"/>
        </a:xfrm>
        <a:prstGeom prst="rect">
          <a:avLst/>
        </a:prstGeom>
      </xdr:spPr>
    </xdr:pic>
    <xdr:clientData/>
  </xdr:twoCellAnchor>
  <xdr:twoCellAnchor>
    <xdr:from>
      <xdr:col>3</xdr:col>
      <xdr:colOff>447675</xdr:colOff>
      <xdr:row>110</xdr:row>
      <xdr:rowOff>238125</xdr:rowOff>
    </xdr:from>
    <xdr:to>
      <xdr:col>5</xdr:col>
      <xdr:colOff>238125</xdr:colOff>
      <xdr:row>126</xdr:row>
      <xdr:rowOff>133350</xdr:rowOff>
    </xdr:to>
    <xdr:sp macro="" textlink="">
      <xdr:nvSpPr>
        <xdr:cNvPr id="14" name="TextBox 13"/>
        <xdr:cNvSpPr txBox="1"/>
      </xdr:nvSpPr>
      <xdr:spPr>
        <a:xfrm>
          <a:off x="3476625" y="13858875"/>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#6</a:t>
          </a:r>
          <a:endParaRPr lang="en-MY" sz="1100" i="1"/>
        </a:p>
      </xdr:txBody>
    </xdr:sp>
    <xdr:clientData/>
  </xdr:twoCellAnchor>
  <xdr:twoCellAnchor editAs="oneCell">
    <xdr:from>
      <xdr:col>3</xdr:col>
      <xdr:colOff>419100</xdr:colOff>
      <xdr:row>147</xdr:row>
      <xdr:rowOff>152400</xdr:rowOff>
    </xdr:from>
    <xdr:to>
      <xdr:col>5</xdr:col>
      <xdr:colOff>276225</xdr:colOff>
      <xdr:row>148</xdr:row>
      <xdr:rowOff>228600</xdr:rowOff>
    </xdr:to>
    <xdr:pic>
      <xdr:nvPicPr>
        <xdr:cNvPr id="15" name="Picture 14">
          <a:hlinkClick xmlns:r="http://schemas.openxmlformats.org/officeDocument/2006/relationships" r:id="rId8"/>
        </xdr:cNvPr>
        <xdr:cNvPicPr>
          <a:picLocks noChangeAspect="1"/>
        </xdr:cNvPicPr>
      </xdr:nvPicPr>
      <xdr:blipFill>
        <a:blip xmlns:r="http://schemas.openxmlformats.org/officeDocument/2006/relationships" r:embed="rId2"/>
        <a:stretch>
          <a:fillRect/>
        </a:stretch>
      </xdr:blipFill>
      <xdr:spPr>
        <a:xfrm>
          <a:off x="3448050" y="17487900"/>
          <a:ext cx="1076325" cy="323850"/>
        </a:xfrm>
        <a:prstGeom prst="rect">
          <a:avLst/>
        </a:prstGeom>
      </xdr:spPr>
    </xdr:pic>
    <xdr:clientData/>
  </xdr:twoCellAnchor>
  <xdr:twoCellAnchor>
    <xdr:from>
      <xdr:col>3</xdr:col>
      <xdr:colOff>476250</xdr:colOff>
      <xdr:row>131</xdr:row>
      <xdr:rowOff>228600</xdr:rowOff>
    </xdr:from>
    <xdr:to>
      <xdr:col>5</xdr:col>
      <xdr:colOff>266700</xdr:colOff>
      <xdr:row>147</xdr:row>
      <xdr:rowOff>123825</xdr:rowOff>
    </xdr:to>
    <xdr:sp macro="" textlink="">
      <xdr:nvSpPr>
        <xdr:cNvPr id="16" name="TextBox 15"/>
        <xdr:cNvSpPr txBox="1"/>
      </xdr:nvSpPr>
      <xdr:spPr>
        <a:xfrm>
          <a:off x="3505200" y="16325850"/>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#7</a:t>
          </a:r>
          <a:endParaRPr lang="en-MY" sz="1100" i="1"/>
        </a:p>
      </xdr:txBody>
    </xdr:sp>
    <xdr:clientData/>
  </xdr:twoCellAnchor>
  <xdr:twoCellAnchor editAs="oneCell">
    <xdr:from>
      <xdr:col>3</xdr:col>
      <xdr:colOff>447675</xdr:colOff>
      <xdr:row>168</xdr:row>
      <xdr:rowOff>190500</xdr:rowOff>
    </xdr:from>
    <xdr:to>
      <xdr:col>5</xdr:col>
      <xdr:colOff>304800</xdr:colOff>
      <xdr:row>170</xdr:row>
      <xdr:rowOff>19050</xdr:rowOff>
    </xdr:to>
    <xdr:pic>
      <xdr:nvPicPr>
        <xdr:cNvPr id="17" name="Picture 16">
          <a:hlinkClick xmlns:r="http://schemas.openxmlformats.org/officeDocument/2006/relationships" r:id="rId9"/>
        </xdr:cNvPr>
        <xdr:cNvPicPr>
          <a:picLocks noChangeAspect="1"/>
        </xdr:cNvPicPr>
      </xdr:nvPicPr>
      <xdr:blipFill>
        <a:blip xmlns:r="http://schemas.openxmlformats.org/officeDocument/2006/relationships" r:embed="rId2"/>
        <a:stretch>
          <a:fillRect/>
        </a:stretch>
      </xdr:blipFill>
      <xdr:spPr>
        <a:xfrm>
          <a:off x="3476625" y="20002500"/>
          <a:ext cx="1076325" cy="323850"/>
        </a:xfrm>
        <a:prstGeom prst="rect">
          <a:avLst/>
        </a:prstGeom>
      </xdr:spPr>
    </xdr:pic>
    <xdr:clientData/>
  </xdr:twoCellAnchor>
  <xdr:twoCellAnchor>
    <xdr:from>
      <xdr:col>3</xdr:col>
      <xdr:colOff>504825</xdr:colOff>
      <xdr:row>153</xdr:row>
      <xdr:rowOff>19050</xdr:rowOff>
    </xdr:from>
    <xdr:to>
      <xdr:col>5</xdr:col>
      <xdr:colOff>295275</xdr:colOff>
      <xdr:row>168</xdr:row>
      <xdr:rowOff>161925</xdr:rowOff>
    </xdr:to>
    <xdr:sp macro="" textlink="">
      <xdr:nvSpPr>
        <xdr:cNvPr id="18" name="TextBox 17"/>
        <xdr:cNvSpPr txBox="1"/>
      </xdr:nvSpPr>
      <xdr:spPr>
        <a:xfrm>
          <a:off x="3533775" y="18840450"/>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#8</a:t>
          </a:r>
          <a:endParaRPr lang="en-MY" sz="1100" i="1"/>
        </a:p>
      </xdr:txBody>
    </xdr:sp>
    <xdr:clientData/>
  </xdr:twoCellAnchor>
  <xdr:twoCellAnchor editAs="oneCell">
    <xdr:from>
      <xdr:col>3</xdr:col>
      <xdr:colOff>457200</xdr:colOff>
      <xdr:row>189</xdr:row>
      <xdr:rowOff>133350</xdr:rowOff>
    </xdr:from>
    <xdr:to>
      <xdr:col>5</xdr:col>
      <xdr:colOff>314325</xdr:colOff>
      <xdr:row>190</xdr:row>
      <xdr:rowOff>209550</xdr:rowOff>
    </xdr:to>
    <xdr:pic>
      <xdr:nvPicPr>
        <xdr:cNvPr id="19" name="Picture 18">
          <a:hlinkClick xmlns:r="http://schemas.openxmlformats.org/officeDocument/2006/relationships" r:id="rId10"/>
        </xdr:cNvPr>
        <xdr:cNvPicPr>
          <a:picLocks noChangeAspect="1"/>
        </xdr:cNvPicPr>
      </xdr:nvPicPr>
      <xdr:blipFill>
        <a:blip xmlns:r="http://schemas.openxmlformats.org/officeDocument/2006/relationships" r:embed="rId2"/>
        <a:stretch>
          <a:fillRect/>
        </a:stretch>
      </xdr:blipFill>
      <xdr:spPr>
        <a:xfrm>
          <a:off x="3486150" y="22421850"/>
          <a:ext cx="1076325" cy="323850"/>
        </a:xfrm>
        <a:prstGeom prst="rect">
          <a:avLst/>
        </a:prstGeom>
      </xdr:spPr>
    </xdr:pic>
    <xdr:clientData/>
  </xdr:twoCellAnchor>
  <xdr:twoCellAnchor>
    <xdr:from>
      <xdr:col>3</xdr:col>
      <xdr:colOff>514350</xdr:colOff>
      <xdr:row>173</xdr:row>
      <xdr:rowOff>209550</xdr:rowOff>
    </xdr:from>
    <xdr:to>
      <xdr:col>5</xdr:col>
      <xdr:colOff>304800</xdr:colOff>
      <xdr:row>189</xdr:row>
      <xdr:rowOff>104775</xdr:rowOff>
    </xdr:to>
    <xdr:sp macro="" textlink="">
      <xdr:nvSpPr>
        <xdr:cNvPr id="20" name="TextBox 19"/>
        <xdr:cNvSpPr txBox="1"/>
      </xdr:nvSpPr>
      <xdr:spPr>
        <a:xfrm>
          <a:off x="3543300" y="21259800"/>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#9</a:t>
          </a:r>
          <a:endParaRPr lang="en-MY" sz="1100" i="1"/>
        </a:p>
      </xdr:txBody>
    </xdr:sp>
    <xdr:clientData/>
  </xdr:twoCellAnchor>
  <xdr:twoCellAnchor editAs="oneCell">
    <xdr:from>
      <xdr:col>3</xdr:col>
      <xdr:colOff>171450</xdr:colOff>
      <xdr:row>210</xdr:row>
      <xdr:rowOff>152400</xdr:rowOff>
    </xdr:from>
    <xdr:to>
      <xdr:col>5</xdr:col>
      <xdr:colOff>28575</xdr:colOff>
      <xdr:row>211</xdr:row>
      <xdr:rowOff>228600</xdr:rowOff>
    </xdr:to>
    <xdr:pic>
      <xdr:nvPicPr>
        <xdr:cNvPr id="21" name="Picture 20">
          <a:hlinkClick xmlns:r="http://schemas.openxmlformats.org/officeDocument/2006/relationships" r:id="rId11"/>
        </xdr:cNvPr>
        <xdr:cNvPicPr>
          <a:picLocks noChangeAspect="1"/>
        </xdr:cNvPicPr>
      </xdr:nvPicPr>
      <xdr:blipFill>
        <a:blip xmlns:r="http://schemas.openxmlformats.org/officeDocument/2006/relationships" r:embed="rId2"/>
        <a:stretch>
          <a:fillRect/>
        </a:stretch>
      </xdr:blipFill>
      <xdr:spPr>
        <a:xfrm>
          <a:off x="3200400" y="2628900"/>
          <a:ext cx="1076325" cy="323850"/>
        </a:xfrm>
        <a:prstGeom prst="rect">
          <a:avLst/>
        </a:prstGeom>
      </xdr:spPr>
    </xdr:pic>
    <xdr:clientData/>
  </xdr:twoCellAnchor>
  <xdr:twoCellAnchor editAs="oneCell">
    <xdr:from>
      <xdr:col>3</xdr:col>
      <xdr:colOff>190500</xdr:colOff>
      <xdr:row>231</xdr:row>
      <xdr:rowOff>152400</xdr:rowOff>
    </xdr:from>
    <xdr:to>
      <xdr:col>5</xdr:col>
      <xdr:colOff>47625</xdr:colOff>
      <xdr:row>232</xdr:row>
      <xdr:rowOff>228600</xdr:rowOff>
    </xdr:to>
    <xdr:pic>
      <xdr:nvPicPr>
        <xdr:cNvPr id="22" name="Picture 21">
          <a:hlinkClick xmlns:r="http://schemas.openxmlformats.org/officeDocument/2006/relationships" r:id="rId12"/>
        </xdr:cNvPr>
        <xdr:cNvPicPr>
          <a:picLocks noChangeAspect="1"/>
        </xdr:cNvPicPr>
      </xdr:nvPicPr>
      <xdr:blipFill>
        <a:blip xmlns:r="http://schemas.openxmlformats.org/officeDocument/2006/relationships" r:embed="rId2"/>
        <a:stretch>
          <a:fillRect/>
        </a:stretch>
      </xdr:blipFill>
      <xdr:spPr>
        <a:xfrm>
          <a:off x="3219450" y="5105400"/>
          <a:ext cx="1076325" cy="323850"/>
        </a:xfrm>
        <a:prstGeom prst="rect">
          <a:avLst/>
        </a:prstGeom>
      </xdr:spPr>
    </xdr:pic>
    <xdr:clientData/>
  </xdr:twoCellAnchor>
  <xdr:twoCellAnchor>
    <xdr:from>
      <xdr:col>3</xdr:col>
      <xdr:colOff>209550</xdr:colOff>
      <xdr:row>194</xdr:row>
      <xdr:rowOff>190500</xdr:rowOff>
    </xdr:from>
    <xdr:to>
      <xdr:col>5</xdr:col>
      <xdr:colOff>0</xdr:colOff>
      <xdr:row>210</xdr:row>
      <xdr:rowOff>95250</xdr:rowOff>
    </xdr:to>
    <xdr:sp macro="" textlink="">
      <xdr:nvSpPr>
        <xdr:cNvPr id="23" name="TextBox 22"/>
        <xdr:cNvSpPr txBox="1"/>
      </xdr:nvSpPr>
      <xdr:spPr>
        <a:xfrm>
          <a:off x="3238500" y="23717250"/>
          <a:ext cx="1009650" cy="1143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Actitity #10</a:t>
          </a:r>
          <a:endParaRPr lang="en-MY" sz="1100" i="1"/>
        </a:p>
      </xdr:txBody>
    </xdr:sp>
    <xdr:clientData/>
  </xdr:twoCellAnchor>
  <xdr:twoCellAnchor>
    <xdr:from>
      <xdr:col>3</xdr:col>
      <xdr:colOff>247650</xdr:colOff>
      <xdr:row>215</xdr:row>
      <xdr:rowOff>200024</xdr:rowOff>
    </xdr:from>
    <xdr:to>
      <xdr:col>5</xdr:col>
      <xdr:colOff>38100</xdr:colOff>
      <xdr:row>231</xdr:row>
      <xdr:rowOff>123825</xdr:rowOff>
    </xdr:to>
    <xdr:sp macro="" textlink="">
      <xdr:nvSpPr>
        <xdr:cNvPr id="24" name="TextBox 23"/>
        <xdr:cNvSpPr txBox="1"/>
      </xdr:nvSpPr>
      <xdr:spPr>
        <a:xfrm>
          <a:off x="3276600" y="3914774"/>
          <a:ext cx="1009650" cy="11620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#11</a:t>
          </a:r>
          <a:endParaRPr lang="en-MY" sz="1100" i="1"/>
        </a:p>
      </xdr:txBody>
    </xdr:sp>
    <xdr:clientData/>
  </xdr:twoCellAnchor>
  <xdr:twoCellAnchor editAs="oneCell">
    <xdr:from>
      <xdr:col>3</xdr:col>
      <xdr:colOff>228600</xdr:colOff>
      <xdr:row>252</xdr:row>
      <xdr:rowOff>142875</xdr:rowOff>
    </xdr:from>
    <xdr:to>
      <xdr:col>5</xdr:col>
      <xdr:colOff>85725</xdr:colOff>
      <xdr:row>253</xdr:row>
      <xdr:rowOff>219075</xdr:rowOff>
    </xdr:to>
    <xdr:pic>
      <xdr:nvPicPr>
        <xdr:cNvPr id="25" name="Picture 24">
          <a:hlinkClick xmlns:r="http://schemas.openxmlformats.org/officeDocument/2006/relationships" r:id="rId13"/>
        </xdr:cNvPr>
        <xdr:cNvPicPr>
          <a:picLocks noChangeAspect="1"/>
        </xdr:cNvPicPr>
      </xdr:nvPicPr>
      <xdr:blipFill>
        <a:blip xmlns:r="http://schemas.openxmlformats.org/officeDocument/2006/relationships" r:embed="rId2"/>
        <a:stretch>
          <a:fillRect/>
        </a:stretch>
      </xdr:blipFill>
      <xdr:spPr>
        <a:xfrm>
          <a:off x="3257550" y="7572375"/>
          <a:ext cx="1076325" cy="323850"/>
        </a:xfrm>
        <a:prstGeom prst="rect">
          <a:avLst/>
        </a:prstGeom>
      </xdr:spPr>
    </xdr:pic>
    <xdr:clientData/>
  </xdr:twoCellAnchor>
  <xdr:twoCellAnchor>
    <xdr:from>
      <xdr:col>3</xdr:col>
      <xdr:colOff>285750</xdr:colOff>
      <xdr:row>236</xdr:row>
      <xdr:rowOff>219075</xdr:rowOff>
    </xdr:from>
    <xdr:to>
      <xdr:col>5</xdr:col>
      <xdr:colOff>76200</xdr:colOff>
      <xdr:row>252</xdr:row>
      <xdr:rowOff>114300</xdr:rowOff>
    </xdr:to>
    <xdr:sp macro="" textlink="">
      <xdr:nvSpPr>
        <xdr:cNvPr id="26" name="TextBox 25"/>
        <xdr:cNvSpPr txBox="1"/>
      </xdr:nvSpPr>
      <xdr:spPr>
        <a:xfrm>
          <a:off x="3314700" y="6410325"/>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#12</a:t>
          </a:r>
          <a:endParaRPr lang="en-MY" sz="1100" i="1"/>
        </a:p>
      </xdr:txBody>
    </xdr:sp>
    <xdr:clientData/>
  </xdr:twoCellAnchor>
  <xdr:twoCellAnchor editAs="oneCell">
    <xdr:from>
      <xdr:col>3</xdr:col>
      <xdr:colOff>257175</xdr:colOff>
      <xdr:row>273</xdr:row>
      <xdr:rowOff>123825</xdr:rowOff>
    </xdr:from>
    <xdr:to>
      <xdr:col>5</xdr:col>
      <xdr:colOff>114300</xdr:colOff>
      <xdr:row>274</xdr:row>
      <xdr:rowOff>200025</xdr:rowOff>
    </xdr:to>
    <xdr:pic>
      <xdr:nvPicPr>
        <xdr:cNvPr id="27" name="Picture 26">
          <a:hlinkClick xmlns:r="http://schemas.openxmlformats.org/officeDocument/2006/relationships" r:id="rId14"/>
        </xdr:cNvPr>
        <xdr:cNvPicPr>
          <a:picLocks noChangeAspect="1"/>
        </xdr:cNvPicPr>
      </xdr:nvPicPr>
      <xdr:blipFill>
        <a:blip xmlns:r="http://schemas.openxmlformats.org/officeDocument/2006/relationships" r:embed="rId2"/>
        <a:stretch>
          <a:fillRect/>
        </a:stretch>
      </xdr:blipFill>
      <xdr:spPr>
        <a:xfrm>
          <a:off x="3286125" y="10029825"/>
          <a:ext cx="1076325" cy="323850"/>
        </a:xfrm>
        <a:prstGeom prst="rect">
          <a:avLst/>
        </a:prstGeom>
      </xdr:spPr>
    </xdr:pic>
    <xdr:clientData/>
  </xdr:twoCellAnchor>
  <xdr:twoCellAnchor>
    <xdr:from>
      <xdr:col>3</xdr:col>
      <xdr:colOff>314325</xdr:colOff>
      <xdr:row>257</xdr:row>
      <xdr:rowOff>200025</xdr:rowOff>
    </xdr:from>
    <xdr:to>
      <xdr:col>5</xdr:col>
      <xdr:colOff>104775</xdr:colOff>
      <xdr:row>273</xdr:row>
      <xdr:rowOff>95250</xdr:rowOff>
    </xdr:to>
    <xdr:sp macro="" textlink="">
      <xdr:nvSpPr>
        <xdr:cNvPr id="28" name="TextBox 27"/>
        <xdr:cNvSpPr txBox="1"/>
      </xdr:nvSpPr>
      <xdr:spPr>
        <a:xfrm>
          <a:off x="3343275" y="8867775"/>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#13</a:t>
          </a:r>
          <a:endParaRPr lang="en-MY" sz="1100" i="1"/>
        </a:p>
      </xdr:txBody>
    </xdr:sp>
    <xdr:clientData/>
  </xdr:twoCellAnchor>
  <xdr:twoCellAnchor editAs="oneCell">
    <xdr:from>
      <xdr:col>3</xdr:col>
      <xdr:colOff>304800</xdr:colOff>
      <xdr:row>294</xdr:row>
      <xdr:rowOff>161925</xdr:rowOff>
    </xdr:from>
    <xdr:to>
      <xdr:col>5</xdr:col>
      <xdr:colOff>161925</xdr:colOff>
      <xdr:row>295</xdr:row>
      <xdr:rowOff>238125</xdr:rowOff>
    </xdr:to>
    <xdr:pic>
      <xdr:nvPicPr>
        <xdr:cNvPr id="29" name="Picture 28">
          <a:hlinkClick xmlns:r="http://schemas.openxmlformats.org/officeDocument/2006/relationships" r:id="rId15"/>
        </xdr:cNvPr>
        <xdr:cNvPicPr>
          <a:picLocks noChangeAspect="1"/>
        </xdr:cNvPicPr>
      </xdr:nvPicPr>
      <xdr:blipFill>
        <a:blip xmlns:r="http://schemas.openxmlformats.org/officeDocument/2006/relationships" r:embed="rId2"/>
        <a:stretch>
          <a:fillRect/>
        </a:stretch>
      </xdr:blipFill>
      <xdr:spPr>
        <a:xfrm>
          <a:off x="3333750" y="12544425"/>
          <a:ext cx="1076325" cy="323850"/>
        </a:xfrm>
        <a:prstGeom prst="rect">
          <a:avLst/>
        </a:prstGeom>
      </xdr:spPr>
    </xdr:pic>
    <xdr:clientData/>
  </xdr:twoCellAnchor>
  <xdr:twoCellAnchor>
    <xdr:from>
      <xdr:col>3</xdr:col>
      <xdr:colOff>361950</xdr:colOff>
      <xdr:row>278</xdr:row>
      <xdr:rowOff>238125</xdr:rowOff>
    </xdr:from>
    <xdr:to>
      <xdr:col>5</xdr:col>
      <xdr:colOff>152400</xdr:colOff>
      <xdr:row>294</xdr:row>
      <xdr:rowOff>133350</xdr:rowOff>
    </xdr:to>
    <xdr:sp macro="" textlink="">
      <xdr:nvSpPr>
        <xdr:cNvPr id="30" name="TextBox 29"/>
        <xdr:cNvSpPr txBox="1"/>
      </xdr:nvSpPr>
      <xdr:spPr>
        <a:xfrm>
          <a:off x="3390900" y="11382375"/>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#14</a:t>
          </a:r>
          <a:endParaRPr lang="en-MY" sz="1100" i="1"/>
        </a:p>
      </xdr:txBody>
    </xdr:sp>
    <xdr:clientData/>
  </xdr:twoCellAnchor>
  <xdr:twoCellAnchor editAs="oneCell">
    <xdr:from>
      <xdr:col>3</xdr:col>
      <xdr:colOff>390525</xdr:colOff>
      <xdr:row>315</xdr:row>
      <xdr:rowOff>161925</xdr:rowOff>
    </xdr:from>
    <xdr:to>
      <xdr:col>5</xdr:col>
      <xdr:colOff>247650</xdr:colOff>
      <xdr:row>316</xdr:row>
      <xdr:rowOff>238125</xdr:rowOff>
    </xdr:to>
    <xdr:pic>
      <xdr:nvPicPr>
        <xdr:cNvPr id="31" name="Picture 30">
          <a:hlinkClick xmlns:r="http://schemas.openxmlformats.org/officeDocument/2006/relationships" r:id="rId16"/>
        </xdr:cNvPr>
        <xdr:cNvPicPr>
          <a:picLocks noChangeAspect="1"/>
        </xdr:cNvPicPr>
      </xdr:nvPicPr>
      <xdr:blipFill>
        <a:blip xmlns:r="http://schemas.openxmlformats.org/officeDocument/2006/relationships" r:embed="rId2"/>
        <a:stretch>
          <a:fillRect/>
        </a:stretch>
      </xdr:blipFill>
      <xdr:spPr>
        <a:xfrm>
          <a:off x="3419475" y="15020925"/>
          <a:ext cx="1076325" cy="323850"/>
        </a:xfrm>
        <a:prstGeom prst="rect">
          <a:avLst/>
        </a:prstGeom>
      </xdr:spPr>
    </xdr:pic>
    <xdr:clientData/>
  </xdr:twoCellAnchor>
  <xdr:twoCellAnchor>
    <xdr:from>
      <xdr:col>3</xdr:col>
      <xdr:colOff>447675</xdr:colOff>
      <xdr:row>299</xdr:row>
      <xdr:rowOff>238125</xdr:rowOff>
    </xdr:from>
    <xdr:to>
      <xdr:col>5</xdr:col>
      <xdr:colOff>238125</xdr:colOff>
      <xdr:row>315</xdr:row>
      <xdr:rowOff>133350</xdr:rowOff>
    </xdr:to>
    <xdr:sp macro="" textlink="">
      <xdr:nvSpPr>
        <xdr:cNvPr id="32" name="TextBox 31"/>
        <xdr:cNvSpPr txBox="1"/>
      </xdr:nvSpPr>
      <xdr:spPr>
        <a:xfrm>
          <a:off x="3476625" y="13858875"/>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#15</a:t>
          </a:r>
          <a:endParaRPr lang="en-MY" sz="1100" i="1"/>
        </a:p>
      </xdr:txBody>
    </xdr:sp>
    <xdr:clientData/>
  </xdr:twoCellAnchor>
  <xdr:twoCellAnchor editAs="oneCell">
    <xdr:from>
      <xdr:col>3</xdr:col>
      <xdr:colOff>419100</xdr:colOff>
      <xdr:row>336</xdr:row>
      <xdr:rowOff>152400</xdr:rowOff>
    </xdr:from>
    <xdr:to>
      <xdr:col>5</xdr:col>
      <xdr:colOff>276225</xdr:colOff>
      <xdr:row>337</xdr:row>
      <xdr:rowOff>228600</xdr:rowOff>
    </xdr:to>
    <xdr:pic>
      <xdr:nvPicPr>
        <xdr:cNvPr id="33" name="Picture 32">
          <a:hlinkClick xmlns:r="http://schemas.openxmlformats.org/officeDocument/2006/relationships" r:id="rId17"/>
        </xdr:cNvPr>
        <xdr:cNvPicPr>
          <a:picLocks noChangeAspect="1"/>
        </xdr:cNvPicPr>
      </xdr:nvPicPr>
      <xdr:blipFill>
        <a:blip xmlns:r="http://schemas.openxmlformats.org/officeDocument/2006/relationships" r:embed="rId2"/>
        <a:stretch>
          <a:fillRect/>
        </a:stretch>
      </xdr:blipFill>
      <xdr:spPr>
        <a:xfrm>
          <a:off x="3448050" y="17487900"/>
          <a:ext cx="1076325" cy="323850"/>
        </a:xfrm>
        <a:prstGeom prst="rect">
          <a:avLst/>
        </a:prstGeom>
      </xdr:spPr>
    </xdr:pic>
    <xdr:clientData/>
  </xdr:twoCellAnchor>
  <xdr:twoCellAnchor>
    <xdr:from>
      <xdr:col>3</xdr:col>
      <xdr:colOff>476250</xdr:colOff>
      <xdr:row>320</xdr:row>
      <xdr:rowOff>228600</xdr:rowOff>
    </xdr:from>
    <xdr:to>
      <xdr:col>5</xdr:col>
      <xdr:colOff>266700</xdr:colOff>
      <xdr:row>336</xdr:row>
      <xdr:rowOff>123825</xdr:rowOff>
    </xdr:to>
    <xdr:sp macro="" textlink="">
      <xdr:nvSpPr>
        <xdr:cNvPr id="34" name="TextBox 33"/>
        <xdr:cNvSpPr txBox="1"/>
      </xdr:nvSpPr>
      <xdr:spPr>
        <a:xfrm>
          <a:off x="3505200" y="16325850"/>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#16</a:t>
          </a:r>
          <a:endParaRPr lang="en-MY" sz="1100" i="1"/>
        </a:p>
      </xdr:txBody>
    </xdr:sp>
    <xdr:clientData/>
  </xdr:twoCellAnchor>
  <xdr:twoCellAnchor editAs="oneCell">
    <xdr:from>
      <xdr:col>3</xdr:col>
      <xdr:colOff>447675</xdr:colOff>
      <xdr:row>357</xdr:row>
      <xdr:rowOff>190500</xdr:rowOff>
    </xdr:from>
    <xdr:to>
      <xdr:col>5</xdr:col>
      <xdr:colOff>304800</xdr:colOff>
      <xdr:row>359</xdr:row>
      <xdr:rowOff>19050</xdr:rowOff>
    </xdr:to>
    <xdr:pic>
      <xdr:nvPicPr>
        <xdr:cNvPr id="35" name="Picture 34">
          <a:hlinkClick xmlns:r="http://schemas.openxmlformats.org/officeDocument/2006/relationships" r:id="rId18"/>
        </xdr:cNvPr>
        <xdr:cNvPicPr>
          <a:picLocks noChangeAspect="1"/>
        </xdr:cNvPicPr>
      </xdr:nvPicPr>
      <xdr:blipFill>
        <a:blip xmlns:r="http://schemas.openxmlformats.org/officeDocument/2006/relationships" r:embed="rId2"/>
        <a:stretch>
          <a:fillRect/>
        </a:stretch>
      </xdr:blipFill>
      <xdr:spPr>
        <a:xfrm>
          <a:off x="3476625" y="20002500"/>
          <a:ext cx="1076325" cy="323850"/>
        </a:xfrm>
        <a:prstGeom prst="rect">
          <a:avLst/>
        </a:prstGeom>
      </xdr:spPr>
    </xdr:pic>
    <xdr:clientData/>
  </xdr:twoCellAnchor>
  <xdr:twoCellAnchor>
    <xdr:from>
      <xdr:col>3</xdr:col>
      <xdr:colOff>504825</xdr:colOff>
      <xdr:row>342</xdr:row>
      <xdr:rowOff>19050</xdr:rowOff>
    </xdr:from>
    <xdr:to>
      <xdr:col>5</xdr:col>
      <xdr:colOff>295275</xdr:colOff>
      <xdr:row>357</xdr:row>
      <xdr:rowOff>161925</xdr:rowOff>
    </xdr:to>
    <xdr:sp macro="" textlink="">
      <xdr:nvSpPr>
        <xdr:cNvPr id="36" name="TextBox 35"/>
        <xdr:cNvSpPr txBox="1"/>
      </xdr:nvSpPr>
      <xdr:spPr>
        <a:xfrm>
          <a:off x="3533775" y="18840450"/>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#17</a:t>
          </a:r>
          <a:endParaRPr lang="en-MY" sz="1100" i="1"/>
        </a:p>
      </xdr:txBody>
    </xdr:sp>
    <xdr:clientData/>
  </xdr:twoCellAnchor>
  <xdr:twoCellAnchor editAs="oneCell">
    <xdr:from>
      <xdr:col>3</xdr:col>
      <xdr:colOff>457200</xdr:colOff>
      <xdr:row>378</xdr:row>
      <xdr:rowOff>133350</xdr:rowOff>
    </xdr:from>
    <xdr:to>
      <xdr:col>5</xdr:col>
      <xdr:colOff>314325</xdr:colOff>
      <xdr:row>379</xdr:row>
      <xdr:rowOff>209550</xdr:rowOff>
    </xdr:to>
    <xdr:pic>
      <xdr:nvPicPr>
        <xdr:cNvPr id="37" name="Picture 36">
          <a:hlinkClick xmlns:r="http://schemas.openxmlformats.org/officeDocument/2006/relationships" r:id="rId19"/>
        </xdr:cNvPr>
        <xdr:cNvPicPr>
          <a:picLocks noChangeAspect="1"/>
        </xdr:cNvPicPr>
      </xdr:nvPicPr>
      <xdr:blipFill>
        <a:blip xmlns:r="http://schemas.openxmlformats.org/officeDocument/2006/relationships" r:embed="rId2"/>
        <a:stretch>
          <a:fillRect/>
        </a:stretch>
      </xdr:blipFill>
      <xdr:spPr>
        <a:xfrm>
          <a:off x="3486150" y="22421850"/>
          <a:ext cx="1076325" cy="323850"/>
        </a:xfrm>
        <a:prstGeom prst="rect">
          <a:avLst/>
        </a:prstGeom>
      </xdr:spPr>
    </xdr:pic>
    <xdr:clientData/>
  </xdr:twoCellAnchor>
  <xdr:twoCellAnchor>
    <xdr:from>
      <xdr:col>3</xdr:col>
      <xdr:colOff>514350</xdr:colOff>
      <xdr:row>362</xdr:row>
      <xdr:rowOff>209550</xdr:rowOff>
    </xdr:from>
    <xdr:to>
      <xdr:col>5</xdr:col>
      <xdr:colOff>304800</xdr:colOff>
      <xdr:row>378</xdr:row>
      <xdr:rowOff>104775</xdr:rowOff>
    </xdr:to>
    <xdr:sp macro="" textlink="">
      <xdr:nvSpPr>
        <xdr:cNvPr id="38" name="TextBox 37"/>
        <xdr:cNvSpPr txBox="1"/>
      </xdr:nvSpPr>
      <xdr:spPr>
        <a:xfrm>
          <a:off x="3543300" y="21259800"/>
          <a:ext cx="1009650" cy="1133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i="1"/>
            <a:t>Delete number in the box to remove data from</a:t>
          </a:r>
          <a:r>
            <a:rPr lang="en-MY" sz="1100" i="1" baseline="0"/>
            <a:t> Joblist Activity #18</a:t>
          </a:r>
          <a:endParaRPr lang="en-MY" sz="1100" i="1"/>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57150</xdr:colOff>
      <xdr:row>92</xdr:row>
      <xdr:rowOff>161925</xdr:rowOff>
    </xdr:from>
    <xdr:ext cx="184731" cy="256737"/>
    <xdr:sp macro="" textlink="">
      <xdr:nvSpPr>
        <xdr:cNvPr id="50" name="TextBox 49"/>
        <xdr:cNvSpPr txBox="1"/>
      </xdr:nvSpPr>
      <xdr:spPr>
        <a:xfrm>
          <a:off x="1866900" y="15782925"/>
          <a:ext cx="18473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MY" sz="1050"/>
        </a:p>
      </xdr:txBody>
    </xdr:sp>
    <xdr:clientData/>
  </xdr:oneCellAnchor>
  <xdr:oneCellAnchor>
    <xdr:from>
      <xdr:col>52</xdr:col>
      <xdr:colOff>342900</xdr:colOff>
      <xdr:row>7</xdr:row>
      <xdr:rowOff>219075</xdr:rowOff>
    </xdr:from>
    <xdr:ext cx="184731" cy="264560"/>
    <xdr:sp macro="" textlink="">
      <xdr:nvSpPr>
        <xdr:cNvPr id="87" name="TextBox 86"/>
        <xdr:cNvSpPr txBox="1"/>
      </xdr:nvSpPr>
      <xdr:spPr>
        <a:xfrm>
          <a:off x="47205900"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MY"/>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eneric%20family%20bud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Budget"/>
      <sheetName val="Setup"/>
      <sheetName val="chart data"/>
    </sheetNames>
    <sheetDataSet>
      <sheetData sheetId="0"/>
      <sheetData sheetId="1">
        <row r="8">
          <cell r="C8">
            <v>-3714</v>
          </cell>
        </row>
      </sheetData>
      <sheetData sheetId="2">
        <row r="1">
          <cell r="B1" t="str">
            <v>JOHNSON FAMILY 2012</v>
          </cell>
        </row>
      </sheetData>
      <sheetData sheetId="3">
        <row r="4">
          <cell r="C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2" Type="http://schemas.microsoft.com/office/2011/relationships/webextension" Target="webextension2.xml"/><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 dockstate="right" visibility="0" width="350" row="2">
    <wetp:webextensionref xmlns:r="http://schemas.openxmlformats.org/officeDocument/2006/relationships" r:id="rId2"/>
  </wetp:taskpane>
</wetp:taskpanes>
</file>

<file path=xl/webextensions/webextension1.xml><?xml version="1.0" encoding="utf-8"?>
<we:webextension xmlns:we="http://schemas.microsoft.com/office/webextensions/webextension/2010/11" id="{5D36E962-BD22-4C8F-912D-DBBCF3A63E3F}">
  <we:reference id="wa104159503" version="1.0.0.0" store="en-US" storeType="OMEX"/>
  <we:alternateReferences>
    <we:reference id="WA104159503" version="1.0.0.0" store="WA104159503" storeType="OMEX"/>
  </we:alternateReferences>
  <we:properties/>
  <we:bindings/>
  <we:snapshot xmlns:r="http://schemas.openxmlformats.org/officeDocument/2006/relationships"/>
</we:webextension>
</file>

<file path=xl/webextensions/webextension2.xml><?xml version="1.0" encoding="utf-8"?>
<we:webextension xmlns:we="http://schemas.microsoft.com/office/webextensions/webextension/2010/11" id="{C08F4909-CE5D-4783-98C0-FE21A8555EFC}">
  <we:reference id="wa104160363" version="1.0.0.0" store="en-US" storeType="OMEX"/>
  <we:alternateReferences>
    <we:reference id="WA104160363" version="1.0.0.0" store="WA104160363"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75" Type="http://schemas.openxmlformats.org/officeDocument/2006/relationships/ctrlProp" Target="../ctrlProps/ctrlProp171.xml"/><Relationship Id="rId170" Type="http://schemas.openxmlformats.org/officeDocument/2006/relationships/ctrlProp" Target="../ctrlProps/ctrlProp166.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148" Type="http://schemas.openxmlformats.org/officeDocument/2006/relationships/ctrlProp" Target="../ctrlProps/ctrlProp144.xml"/><Relationship Id="rId151" Type="http://schemas.openxmlformats.org/officeDocument/2006/relationships/ctrlProp" Target="../ctrlProps/ctrlProp147.xml"/><Relationship Id="rId156" Type="http://schemas.openxmlformats.org/officeDocument/2006/relationships/ctrlProp" Target="../ctrlProps/ctrlProp152.xml"/><Relationship Id="rId164" Type="http://schemas.openxmlformats.org/officeDocument/2006/relationships/ctrlProp" Target="../ctrlProps/ctrlProp160.xml"/><Relationship Id="rId169" Type="http://schemas.openxmlformats.org/officeDocument/2006/relationships/ctrlProp" Target="../ctrlProps/ctrlProp165.xml"/><Relationship Id="rId4" Type="http://schemas.openxmlformats.org/officeDocument/2006/relationships/vmlDrawing" Target="../drawings/vmlDrawing1.vml"/><Relationship Id="rId9" Type="http://schemas.openxmlformats.org/officeDocument/2006/relationships/ctrlProp" Target="../ctrlProps/ctrlProp5.xml"/><Relationship Id="rId172" Type="http://schemas.openxmlformats.org/officeDocument/2006/relationships/ctrlProp" Target="../ctrlProps/ctrlProp168.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printerSettings" Target="../printerSettings/printerSettings4.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drawing" Target="../drawings/drawing3.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285.xml"/><Relationship Id="rId299" Type="http://schemas.openxmlformats.org/officeDocument/2006/relationships/ctrlProp" Target="../ctrlProps/ctrlProp467.xml"/><Relationship Id="rId303" Type="http://schemas.openxmlformats.org/officeDocument/2006/relationships/ctrlProp" Target="../ctrlProps/ctrlProp471.xml"/><Relationship Id="rId21" Type="http://schemas.openxmlformats.org/officeDocument/2006/relationships/ctrlProp" Target="../ctrlProps/ctrlProp189.xml"/><Relationship Id="rId42" Type="http://schemas.openxmlformats.org/officeDocument/2006/relationships/ctrlProp" Target="../ctrlProps/ctrlProp210.xml"/><Relationship Id="rId63" Type="http://schemas.openxmlformats.org/officeDocument/2006/relationships/ctrlProp" Target="../ctrlProps/ctrlProp231.xml"/><Relationship Id="rId84" Type="http://schemas.openxmlformats.org/officeDocument/2006/relationships/ctrlProp" Target="../ctrlProps/ctrlProp252.xml"/><Relationship Id="rId138" Type="http://schemas.openxmlformats.org/officeDocument/2006/relationships/ctrlProp" Target="../ctrlProps/ctrlProp306.xml"/><Relationship Id="rId159" Type="http://schemas.openxmlformats.org/officeDocument/2006/relationships/ctrlProp" Target="../ctrlProps/ctrlProp327.xml"/><Relationship Id="rId324" Type="http://schemas.openxmlformats.org/officeDocument/2006/relationships/ctrlProp" Target="../ctrlProps/ctrlProp492.xml"/><Relationship Id="rId170" Type="http://schemas.openxmlformats.org/officeDocument/2006/relationships/ctrlProp" Target="../ctrlProps/ctrlProp338.xml"/><Relationship Id="rId191" Type="http://schemas.openxmlformats.org/officeDocument/2006/relationships/ctrlProp" Target="../ctrlProps/ctrlProp359.xml"/><Relationship Id="rId205" Type="http://schemas.openxmlformats.org/officeDocument/2006/relationships/ctrlProp" Target="../ctrlProps/ctrlProp373.xml"/><Relationship Id="rId226" Type="http://schemas.openxmlformats.org/officeDocument/2006/relationships/ctrlProp" Target="../ctrlProps/ctrlProp394.xml"/><Relationship Id="rId247" Type="http://schemas.openxmlformats.org/officeDocument/2006/relationships/ctrlProp" Target="../ctrlProps/ctrlProp415.xml"/><Relationship Id="rId107" Type="http://schemas.openxmlformats.org/officeDocument/2006/relationships/ctrlProp" Target="../ctrlProps/ctrlProp275.xml"/><Relationship Id="rId268" Type="http://schemas.openxmlformats.org/officeDocument/2006/relationships/ctrlProp" Target="../ctrlProps/ctrlProp436.xml"/><Relationship Id="rId289" Type="http://schemas.openxmlformats.org/officeDocument/2006/relationships/ctrlProp" Target="../ctrlProps/ctrlProp457.xml"/><Relationship Id="rId11" Type="http://schemas.openxmlformats.org/officeDocument/2006/relationships/ctrlProp" Target="../ctrlProps/ctrlProp179.xml"/><Relationship Id="rId32" Type="http://schemas.openxmlformats.org/officeDocument/2006/relationships/ctrlProp" Target="../ctrlProps/ctrlProp200.xml"/><Relationship Id="rId53" Type="http://schemas.openxmlformats.org/officeDocument/2006/relationships/ctrlProp" Target="../ctrlProps/ctrlProp221.xml"/><Relationship Id="rId74" Type="http://schemas.openxmlformats.org/officeDocument/2006/relationships/ctrlProp" Target="../ctrlProps/ctrlProp242.xml"/><Relationship Id="rId128" Type="http://schemas.openxmlformats.org/officeDocument/2006/relationships/ctrlProp" Target="../ctrlProps/ctrlProp296.xml"/><Relationship Id="rId149" Type="http://schemas.openxmlformats.org/officeDocument/2006/relationships/ctrlProp" Target="../ctrlProps/ctrlProp317.xml"/><Relationship Id="rId314" Type="http://schemas.openxmlformats.org/officeDocument/2006/relationships/ctrlProp" Target="../ctrlProps/ctrlProp482.xml"/><Relationship Id="rId5" Type="http://schemas.openxmlformats.org/officeDocument/2006/relationships/ctrlProp" Target="../ctrlProps/ctrlProp173.xml"/><Relationship Id="rId95" Type="http://schemas.openxmlformats.org/officeDocument/2006/relationships/ctrlProp" Target="../ctrlProps/ctrlProp263.xml"/><Relationship Id="rId160" Type="http://schemas.openxmlformats.org/officeDocument/2006/relationships/ctrlProp" Target="../ctrlProps/ctrlProp328.xml"/><Relationship Id="rId181" Type="http://schemas.openxmlformats.org/officeDocument/2006/relationships/ctrlProp" Target="../ctrlProps/ctrlProp349.xml"/><Relationship Id="rId216" Type="http://schemas.openxmlformats.org/officeDocument/2006/relationships/ctrlProp" Target="../ctrlProps/ctrlProp384.xml"/><Relationship Id="rId237" Type="http://schemas.openxmlformats.org/officeDocument/2006/relationships/ctrlProp" Target="../ctrlProps/ctrlProp405.xml"/><Relationship Id="rId258" Type="http://schemas.openxmlformats.org/officeDocument/2006/relationships/ctrlProp" Target="../ctrlProps/ctrlProp426.xml"/><Relationship Id="rId279" Type="http://schemas.openxmlformats.org/officeDocument/2006/relationships/ctrlProp" Target="../ctrlProps/ctrlProp447.xml"/><Relationship Id="rId22" Type="http://schemas.openxmlformats.org/officeDocument/2006/relationships/ctrlProp" Target="../ctrlProps/ctrlProp190.xml"/><Relationship Id="rId43" Type="http://schemas.openxmlformats.org/officeDocument/2006/relationships/ctrlProp" Target="../ctrlProps/ctrlProp211.xml"/><Relationship Id="rId64" Type="http://schemas.openxmlformats.org/officeDocument/2006/relationships/ctrlProp" Target="../ctrlProps/ctrlProp232.xml"/><Relationship Id="rId118" Type="http://schemas.openxmlformats.org/officeDocument/2006/relationships/ctrlProp" Target="../ctrlProps/ctrlProp286.xml"/><Relationship Id="rId139" Type="http://schemas.openxmlformats.org/officeDocument/2006/relationships/ctrlProp" Target="../ctrlProps/ctrlProp307.xml"/><Relationship Id="rId290" Type="http://schemas.openxmlformats.org/officeDocument/2006/relationships/ctrlProp" Target="../ctrlProps/ctrlProp458.xml"/><Relationship Id="rId304" Type="http://schemas.openxmlformats.org/officeDocument/2006/relationships/ctrlProp" Target="../ctrlProps/ctrlProp472.xml"/><Relationship Id="rId325" Type="http://schemas.openxmlformats.org/officeDocument/2006/relationships/ctrlProp" Target="../ctrlProps/ctrlProp493.xml"/><Relationship Id="rId85" Type="http://schemas.openxmlformats.org/officeDocument/2006/relationships/ctrlProp" Target="../ctrlProps/ctrlProp253.xml"/><Relationship Id="rId150" Type="http://schemas.openxmlformats.org/officeDocument/2006/relationships/ctrlProp" Target="../ctrlProps/ctrlProp318.xml"/><Relationship Id="rId171" Type="http://schemas.openxmlformats.org/officeDocument/2006/relationships/ctrlProp" Target="../ctrlProps/ctrlProp339.xml"/><Relationship Id="rId192" Type="http://schemas.openxmlformats.org/officeDocument/2006/relationships/ctrlProp" Target="../ctrlProps/ctrlProp360.xml"/><Relationship Id="rId206" Type="http://schemas.openxmlformats.org/officeDocument/2006/relationships/ctrlProp" Target="../ctrlProps/ctrlProp374.xml"/><Relationship Id="rId227" Type="http://schemas.openxmlformats.org/officeDocument/2006/relationships/ctrlProp" Target="../ctrlProps/ctrlProp395.xml"/><Relationship Id="rId248" Type="http://schemas.openxmlformats.org/officeDocument/2006/relationships/ctrlProp" Target="../ctrlProps/ctrlProp416.xml"/><Relationship Id="rId269" Type="http://schemas.openxmlformats.org/officeDocument/2006/relationships/ctrlProp" Target="../ctrlProps/ctrlProp437.xml"/><Relationship Id="rId12" Type="http://schemas.openxmlformats.org/officeDocument/2006/relationships/ctrlProp" Target="../ctrlProps/ctrlProp180.xml"/><Relationship Id="rId33" Type="http://schemas.openxmlformats.org/officeDocument/2006/relationships/ctrlProp" Target="../ctrlProps/ctrlProp201.xml"/><Relationship Id="rId108" Type="http://schemas.openxmlformats.org/officeDocument/2006/relationships/ctrlProp" Target="../ctrlProps/ctrlProp276.xml"/><Relationship Id="rId129" Type="http://schemas.openxmlformats.org/officeDocument/2006/relationships/ctrlProp" Target="../ctrlProps/ctrlProp297.xml"/><Relationship Id="rId280" Type="http://schemas.openxmlformats.org/officeDocument/2006/relationships/ctrlProp" Target="../ctrlProps/ctrlProp448.xml"/><Relationship Id="rId315" Type="http://schemas.openxmlformats.org/officeDocument/2006/relationships/ctrlProp" Target="../ctrlProps/ctrlProp483.xml"/><Relationship Id="rId54" Type="http://schemas.openxmlformats.org/officeDocument/2006/relationships/ctrlProp" Target="../ctrlProps/ctrlProp222.xml"/><Relationship Id="rId75" Type="http://schemas.openxmlformats.org/officeDocument/2006/relationships/ctrlProp" Target="../ctrlProps/ctrlProp243.xml"/><Relationship Id="rId96" Type="http://schemas.openxmlformats.org/officeDocument/2006/relationships/ctrlProp" Target="../ctrlProps/ctrlProp264.xml"/><Relationship Id="rId140" Type="http://schemas.openxmlformats.org/officeDocument/2006/relationships/ctrlProp" Target="../ctrlProps/ctrlProp308.xml"/><Relationship Id="rId161" Type="http://schemas.openxmlformats.org/officeDocument/2006/relationships/ctrlProp" Target="../ctrlProps/ctrlProp329.xml"/><Relationship Id="rId182" Type="http://schemas.openxmlformats.org/officeDocument/2006/relationships/ctrlProp" Target="../ctrlProps/ctrlProp350.xml"/><Relationship Id="rId217" Type="http://schemas.openxmlformats.org/officeDocument/2006/relationships/ctrlProp" Target="../ctrlProps/ctrlProp385.xml"/><Relationship Id="rId6" Type="http://schemas.openxmlformats.org/officeDocument/2006/relationships/ctrlProp" Target="../ctrlProps/ctrlProp174.xml"/><Relationship Id="rId238" Type="http://schemas.openxmlformats.org/officeDocument/2006/relationships/ctrlProp" Target="../ctrlProps/ctrlProp406.xml"/><Relationship Id="rId259" Type="http://schemas.openxmlformats.org/officeDocument/2006/relationships/ctrlProp" Target="../ctrlProps/ctrlProp427.xml"/><Relationship Id="rId23" Type="http://schemas.openxmlformats.org/officeDocument/2006/relationships/ctrlProp" Target="../ctrlProps/ctrlProp191.xml"/><Relationship Id="rId119" Type="http://schemas.openxmlformats.org/officeDocument/2006/relationships/ctrlProp" Target="../ctrlProps/ctrlProp287.xml"/><Relationship Id="rId270" Type="http://schemas.openxmlformats.org/officeDocument/2006/relationships/ctrlProp" Target="../ctrlProps/ctrlProp438.xml"/><Relationship Id="rId291" Type="http://schemas.openxmlformats.org/officeDocument/2006/relationships/ctrlProp" Target="../ctrlProps/ctrlProp459.xml"/><Relationship Id="rId305" Type="http://schemas.openxmlformats.org/officeDocument/2006/relationships/ctrlProp" Target="../ctrlProps/ctrlProp473.xml"/><Relationship Id="rId326" Type="http://schemas.openxmlformats.org/officeDocument/2006/relationships/ctrlProp" Target="../ctrlProps/ctrlProp494.xml"/><Relationship Id="rId44" Type="http://schemas.openxmlformats.org/officeDocument/2006/relationships/ctrlProp" Target="../ctrlProps/ctrlProp212.xml"/><Relationship Id="rId65" Type="http://schemas.openxmlformats.org/officeDocument/2006/relationships/ctrlProp" Target="../ctrlProps/ctrlProp233.xml"/><Relationship Id="rId86" Type="http://schemas.openxmlformats.org/officeDocument/2006/relationships/ctrlProp" Target="../ctrlProps/ctrlProp254.xml"/><Relationship Id="rId130" Type="http://schemas.openxmlformats.org/officeDocument/2006/relationships/ctrlProp" Target="../ctrlProps/ctrlProp298.xml"/><Relationship Id="rId151" Type="http://schemas.openxmlformats.org/officeDocument/2006/relationships/ctrlProp" Target="../ctrlProps/ctrlProp319.xml"/><Relationship Id="rId172" Type="http://schemas.openxmlformats.org/officeDocument/2006/relationships/ctrlProp" Target="../ctrlProps/ctrlProp340.xml"/><Relationship Id="rId193" Type="http://schemas.openxmlformats.org/officeDocument/2006/relationships/ctrlProp" Target="../ctrlProps/ctrlProp361.xml"/><Relationship Id="rId207" Type="http://schemas.openxmlformats.org/officeDocument/2006/relationships/ctrlProp" Target="../ctrlProps/ctrlProp375.xml"/><Relationship Id="rId228" Type="http://schemas.openxmlformats.org/officeDocument/2006/relationships/ctrlProp" Target="../ctrlProps/ctrlProp396.xml"/><Relationship Id="rId249" Type="http://schemas.openxmlformats.org/officeDocument/2006/relationships/ctrlProp" Target="../ctrlProps/ctrlProp417.xml"/><Relationship Id="rId13" Type="http://schemas.openxmlformats.org/officeDocument/2006/relationships/ctrlProp" Target="../ctrlProps/ctrlProp181.xml"/><Relationship Id="rId109" Type="http://schemas.openxmlformats.org/officeDocument/2006/relationships/ctrlProp" Target="../ctrlProps/ctrlProp277.xml"/><Relationship Id="rId260" Type="http://schemas.openxmlformats.org/officeDocument/2006/relationships/ctrlProp" Target="../ctrlProps/ctrlProp428.xml"/><Relationship Id="rId281" Type="http://schemas.openxmlformats.org/officeDocument/2006/relationships/ctrlProp" Target="../ctrlProps/ctrlProp449.xml"/><Relationship Id="rId316" Type="http://schemas.openxmlformats.org/officeDocument/2006/relationships/ctrlProp" Target="../ctrlProps/ctrlProp484.xml"/><Relationship Id="rId34" Type="http://schemas.openxmlformats.org/officeDocument/2006/relationships/ctrlProp" Target="../ctrlProps/ctrlProp202.xml"/><Relationship Id="rId55" Type="http://schemas.openxmlformats.org/officeDocument/2006/relationships/ctrlProp" Target="../ctrlProps/ctrlProp223.xml"/><Relationship Id="rId76" Type="http://schemas.openxmlformats.org/officeDocument/2006/relationships/ctrlProp" Target="../ctrlProps/ctrlProp244.xml"/><Relationship Id="rId97" Type="http://schemas.openxmlformats.org/officeDocument/2006/relationships/ctrlProp" Target="../ctrlProps/ctrlProp265.xml"/><Relationship Id="rId120" Type="http://schemas.openxmlformats.org/officeDocument/2006/relationships/ctrlProp" Target="../ctrlProps/ctrlProp288.xml"/><Relationship Id="rId141" Type="http://schemas.openxmlformats.org/officeDocument/2006/relationships/ctrlProp" Target="../ctrlProps/ctrlProp309.xml"/><Relationship Id="rId7" Type="http://schemas.openxmlformats.org/officeDocument/2006/relationships/ctrlProp" Target="../ctrlProps/ctrlProp175.xml"/><Relationship Id="rId162" Type="http://schemas.openxmlformats.org/officeDocument/2006/relationships/ctrlProp" Target="../ctrlProps/ctrlProp330.xml"/><Relationship Id="rId183" Type="http://schemas.openxmlformats.org/officeDocument/2006/relationships/ctrlProp" Target="../ctrlProps/ctrlProp351.xml"/><Relationship Id="rId218" Type="http://schemas.openxmlformats.org/officeDocument/2006/relationships/ctrlProp" Target="../ctrlProps/ctrlProp386.xml"/><Relationship Id="rId239" Type="http://schemas.openxmlformats.org/officeDocument/2006/relationships/ctrlProp" Target="../ctrlProps/ctrlProp407.xml"/><Relationship Id="rId250" Type="http://schemas.openxmlformats.org/officeDocument/2006/relationships/ctrlProp" Target="../ctrlProps/ctrlProp418.xml"/><Relationship Id="rId271" Type="http://schemas.openxmlformats.org/officeDocument/2006/relationships/ctrlProp" Target="../ctrlProps/ctrlProp439.xml"/><Relationship Id="rId292" Type="http://schemas.openxmlformats.org/officeDocument/2006/relationships/ctrlProp" Target="../ctrlProps/ctrlProp460.xml"/><Relationship Id="rId306" Type="http://schemas.openxmlformats.org/officeDocument/2006/relationships/ctrlProp" Target="../ctrlProps/ctrlProp474.xml"/><Relationship Id="rId24" Type="http://schemas.openxmlformats.org/officeDocument/2006/relationships/ctrlProp" Target="../ctrlProps/ctrlProp192.xml"/><Relationship Id="rId45" Type="http://schemas.openxmlformats.org/officeDocument/2006/relationships/ctrlProp" Target="../ctrlProps/ctrlProp213.xml"/><Relationship Id="rId66" Type="http://schemas.openxmlformats.org/officeDocument/2006/relationships/ctrlProp" Target="../ctrlProps/ctrlProp234.xml"/><Relationship Id="rId87" Type="http://schemas.openxmlformats.org/officeDocument/2006/relationships/ctrlProp" Target="../ctrlProps/ctrlProp255.xml"/><Relationship Id="rId110" Type="http://schemas.openxmlformats.org/officeDocument/2006/relationships/ctrlProp" Target="../ctrlProps/ctrlProp278.xml"/><Relationship Id="rId131" Type="http://schemas.openxmlformats.org/officeDocument/2006/relationships/ctrlProp" Target="../ctrlProps/ctrlProp299.xml"/><Relationship Id="rId327" Type="http://schemas.openxmlformats.org/officeDocument/2006/relationships/ctrlProp" Target="../ctrlProps/ctrlProp495.xml"/><Relationship Id="rId152" Type="http://schemas.openxmlformats.org/officeDocument/2006/relationships/ctrlProp" Target="../ctrlProps/ctrlProp320.xml"/><Relationship Id="rId173" Type="http://schemas.openxmlformats.org/officeDocument/2006/relationships/ctrlProp" Target="../ctrlProps/ctrlProp341.xml"/><Relationship Id="rId194" Type="http://schemas.openxmlformats.org/officeDocument/2006/relationships/ctrlProp" Target="../ctrlProps/ctrlProp362.xml"/><Relationship Id="rId208" Type="http://schemas.openxmlformats.org/officeDocument/2006/relationships/ctrlProp" Target="../ctrlProps/ctrlProp376.xml"/><Relationship Id="rId229" Type="http://schemas.openxmlformats.org/officeDocument/2006/relationships/ctrlProp" Target="../ctrlProps/ctrlProp397.xml"/><Relationship Id="rId240" Type="http://schemas.openxmlformats.org/officeDocument/2006/relationships/ctrlProp" Target="../ctrlProps/ctrlProp408.xml"/><Relationship Id="rId261" Type="http://schemas.openxmlformats.org/officeDocument/2006/relationships/ctrlProp" Target="../ctrlProps/ctrlProp429.xml"/><Relationship Id="rId14" Type="http://schemas.openxmlformats.org/officeDocument/2006/relationships/ctrlProp" Target="../ctrlProps/ctrlProp182.xml"/><Relationship Id="rId30" Type="http://schemas.openxmlformats.org/officeDocument/2006/relationships/ctrlProp" Target="../ctrlProps/ctrlProp198.xml"/><Relationship Id="rId35" Type="http://schemas.openxmlformats.org/officeDocument/2006/relationships/ctrlProp" Target="../ctrlProps/ctrlProp203.xml"/><Relationship Id="rId56" Type="http://schemas.openxmlformats.org/officeDocument/2006/relationships/ctrlProp" Target="../ctrlProps/ctrlProp224.xml"/><Relationship Id="rId77" Type="http://schemas.openxmlformats.org/officeDocument/2006/relationships/ctrlProp" Target="../ctrlProps/ctrlProp245.xml"/><Relationship Id="rId100" Type="http://schemas.openxmlformats.org/officeDocument/2006/relationships/ctrlProp" Target="../ctrlProps/ctrlProp268.xml"/><Relationship Id="rId105" Type="http://schemas.openxmlformats.org/officeDocument/2006/relationships/ctrlProp" Target="../ctrlProps/ctrlProp273.xml"/><Relationship Id="rId126" Type="http://schemas.openxmlformats.org/officeDocument/2006/relationships/ctrlProp" Target="../ctrlProps/ctrlProp294.xml"/><Relationship Id="rId147" Type="http://schemas.openxmlformats.org/officeDocument/2006/relationships/ctrlProp" Target="../ctrlProps/ctrlProp315.xml"/><Relationship Id="rId168" Type="http://schemas.openxmlformats.org/officeDocument/2006/relationships/ctrlProp" Target="../ctrlProps/ctrlProp336.xml"/><Relationship Id="rId282" Type="http://schemas.openxmlformats.org/officeDocument/2006/relationships/ctrlProp" Target="../ctrlProps/ctrlProp450.xml"/><Relationship Id="rId312" Type="http://schemas.openxmlformats.org/officeDocument/2006/relationships/ctrlProp" Target="../ctrlProps/ctrlProp480.xml"/><Relationship Id="rId317" Type="http://schemas.openxmlformats.org/officeDocument/2006/relationships/ctrlProp" Target="../ctrlProps/ctrlProp485.xml"/><Relationship Id="rId8" Type="http://schemas.openxmlformats.org/officeDocument/2006/relationships/ctrlProp" Target="../ctrlProps/ctrlProp176.xml"/><Relationship Id="rId51" Type="http://schemas.openxmlformats.org/officeDocument/2006/relationships/ctrlProp" Target="../ctrlProps/ctrlProp219.xml"/><Relationship Id="rId72" Type="http://schemas.openxmlformats.org/officeDocument/2006/relationships/ctrlProp" Target="../ctrlProps/ctrlProp240.xml"/><Relationship Id="rId93" Type="http://schemas.openxmlformats.org/officeDocument/2006/relationships/ctrlProp" Target="../ctrlProps/ctrlProp261.xml"/><Relationship Id="rId98" Type="http://schemas.openxmlformats.org/officeDocument/2006/relationships/ctrlProp" Target="../ctrlProps/ctrlProp266.xml"/><Relationship Id="rId121" Type="http://schemas.openxmlformats.org/officeDocument/2006/relationships/ctrlProp" Target="../ctrlProps/ctrlProp289.xml"/><Relationship Id="rId142" Type="http://schemas.openxmlformats.org/officeDocument/2006/relationships/ctrlProp" Target="../ctrlProps/ctrlProp310.xml"/><Relationship Id="rId163" Type="http://schemas.openxmlformats.org/officeDocument/2006/relationships/ctrlProp" Target="../ctrlProps/ctrlProp331.xml"/><Relationship Id="rId184" Type="http://schemas.openxmlformats.org/officeDocument/2006/relationships/ctrlProp" Target="../ctrlProps/ctrlProp352.xml"/><Relationship Id="rId189" Type="http://schemas.openxmlformats.org/officeDocument/2006/relationships/ctrlProp" Target="../ctrlProps/ctrlProp357.xml"/><Relationship Id="rId219" Type="http://schemas.openxmlformats.org/officeDocument/2006/relationships/ctrlProp" Target="../ctrlProps/ctrlProp387.xml"/><Relationship Id="rId3" Type="http://schemas.openxmlformats.org/officeDocument/2006/relationships/vmlDrawing" Target="../drawings/vmlDrawing2.vml"/><Relationship Id="rId214" Type="http://schemas.openxmlformats.org/officeDocument/2006/relationships/ctrlProp" Target="../ctrlProps/ctrlProp382.xml"/><Relationship Id="rId230" Type="http://schemas.openxmlformats.org/officeDocument/2006/relationships/ctrlProp" Target="../ctrlProps/ctrlProp398.xml"/><Relationship Id="rId235" Type="http://schemas.openxmlformats.org/officeDocument/2006/relationships/ctrlProp" Target="../ctrlProps/ctrlProp403.xml"/><Relationship Id="rId251" Type="http://schemas.openxmlformats.org/officeDocument/2006/relationships/ctrlProp" Target="../ctrlProps/ctrlProp419.xml"/><Relationship Id="rId256" Type="http://schemas.openxmlformats.org/officeDocument/2006/relationships/ctrlProp" Target="../ctrlProps/ctrlProp424.xml"/><Relationship Id="rId277" Type="http://schemas.openxmlformats.org/officeDocument/2006/relationships/ctrlProp" Target="../ctrlProps/ctrlProp445.xml"/><Relationship Id="rId298" Type="http://schemas.openxmlformats.org/officeDocument/2006/relationships/ctrlProp" Target="../ctrlProps/ctrlProp466.xml"/><Relationship Id="rId25" Type="http://schemas.openxmlformats.org/officeDocument/2006/relationships/ctrlProp" Target="../ctrlProps/ctrlProp193.xml"/><Relationship Id="rId46" Type="http://schemas.openxmlformats.org/officeDocument/2006/relationships/ctrlProp" Target="../ctrlProps/ctrlProp214.xml"/><Relationship Id="rId67" Type="http://schemas.openxmlformats.org/officeDocument/2006/relationships/ctrlProp" Target="../ctrlProps/ctrlProp235.xml"/><Relationship Id="rId116" Type="http://schemas.openxmlformats.org/officeDocument/2006/relationships/ctrlProp" Target="../ctrlProps/ctrlProp284.xml"/><Relationship Id="rId137" Type="http://schemas.openxmlformats.org/officeDocument/2006/relationships/ctrlProp" Target="../ctrlProps/ctrlProp305.xml"/><Relationship Id="rId158" Type="http://schemas.openxmlformats.org/officeDocument/2006/relationships/ctrlProp" Target="../ctrlProps/ctrlProp326.xml"/><Relationship Id="rId272" Type="http://schemas.openxmlformats.org/officeDocument/2006/relationships/ctrlProp" Target="../ctrlProps/ctrlProp440.xml"/><Relationship Id="rId293" Type="http://schemas.openxmlformats.org/officeDocument/2006/relationships/ctrlProp" Target="../ctrlProps/ctrlProp461.xml"/><Relationship Id="rId302" Type="http://schemas.openxmlformats.org/officeDocument/2006/relationships/ctrlProp" Target="../ctrlProps/ctrlProp470.xml"/><Relationship Id="rId307" Type="http://schemas.openxmlformats.org/officeDocument/2006/relationships/ctrlProp" Target="../ctrlProps/ctrlProp475.xml"/><Relationship Id="rId323" Type="http://schemas.openxmlformats.org/officeDocument/2006/relationships/ctrlProp" Target="../ctrlProps/ctrlProp491.xml"/><Relationship Id="rId20" Type="http://schemas.openxmlformats.org/officeDocument/2006/relationships/ctrlProp" Target="../ctrlProps/ctrlProp188.xml"/><Relationship Id="rId41" Type="http://schemas.openxmlformats.org/officeDocument/2006/relationships/ctrlProp" Target="../ctrlProps/ctrlProp209.xml"/><Relationship Id="rId62" Type="http://schemas.openxmlformats.org/officeDocument/2006/relationships/ctrlProp" Target="../ctrlProps/ctrlProp230.xml"/><Relationship Id="rId83" Type="http://schemas.openxmlformats.org/officeDocument/2006/relationships/ctrlProp" Target="../ctrlProps/ctrlProp251.xml"/><Relationship Id="rId88" Type="http://schemas.openxmlformats.org/officeDocument/2006/relationships/ctrlProp" Target="../ctrlProps/ctrlProp256.xml"/><Relationship Id="rId111" Type="http://schemas.openxmlformats.org/officeDocument/2006/relationships/ctrlProp" Target="../ctrlProps/ctrlProp279.xml"/><Relationship Id="rId132" Type="http://schemas.openxmlformats.org/officeDocument/2006/relationships/ctrlProp" Target="../ctrlProps/ctrlProp300.xml"/><Relationship Id="rId153" Type="http://schemas.openxmlformats.org/officeDocument/2006/relationships/ctrlProp" Target="../ctrlProps/ctrlProp321.xml"/><Relationship Id="rId174" Type="http://schemas.openxmlformats.org/officeDocument/2006/relationships/ctrlProp" Target="../ctrlProps/ctrlProp342.xml"/><Relationship Id="rId179" Type="http://schemas.openxmlformats.org/officeDocument/2006/relationships/ctrlProp" Target="../ctrlProps/ctrlProp347.xml"/><Relationship Id="rId195" Type="http://schemas.openxmlformats.org/officeDocument/2006/relationships/ctrlProp" Target="../ctrlProps/ctrlProp363.xml"/><Relationship Id="rId209" Type="http://schemas.openxmlformats.org/officeDocument/2006/relationships/ctrlProp" Target="../ctrlProps/ctrlProp377.xml"/><Relationship Id="rId190" Type="http://schemas.openxmlformats.org/officeDocument/2006/relationships/ctrlProp" Target="../ctrlProps/ctrlProp358.xml"/><Relationship Id="rId204" Type="http://schemas.openxmlformats.org/officeDocument/2006/relationships/ctrlProp" Target="../ctrlProps/ctrlProp372.xml"/><Relationship Id="rId220" Type="http://schemas.openxmlformats.org/officeDocument/2006/relationships/ctrlProp" Target="../ctrlProps/ctrlProp388.xml"/><Relationship Id="rId225" Type="http://schemas.openxmlformats.org/officeDocument/2006/relationships/ctrlProp" Target="../ctrlProps/ctrlProp393.xml"/><Relationship Id="rId241" Type="http://schemas.openxmlformats.org/officeDocument/2006/relationships/ctrlProp" Target="../ctrlProps/ctrlProp409.xml"/><Relationship Id="rId246" Type="http://schemas.openxmlformats.org/officeDocument/2006/relationships/ctrlProp" Target="../ctrlProps/ctrlProp414.xml"/><Relationship Id="rId267" Type="http://schemas.openxmlformats.org/officeDocument/2006/relationships/ctrlProp" Target="../ctrlProps/ctrlProp435.xml"/><Relationship Id="rId288" Type="http://schemas.openxmlformats.org/officeDocument/2006/relationships/ctrlProp" Target="../ctrlProps/ctrlProp456.xml"/><Relationship Id="rId15" Type="http://schemas.openxmlformats.org/officeDocument/2006/relationships/ctrlProp" Target="../ctrlProps/ctrlProp183.xml"/><Relationship Id="rId36" Type="http://schemas.openxmlformats.org/officeDocument/2006/relationships/ctrlProp" Target="../ctrlProps/ctrlProp204.xml"/><Relationship Id="rId57" Type="http://schemas.openxmlformats.org/officeDocument/2006/relationships/ctrlProp" Target="../ctrlProps/ctrlProp225.xml"/><Relationship Id="rId106" Type="http://schemas.openxmlformats.org/officeDocument/2006/relationships/ctrlProp" Target="../ctrlProps/ctrlProp274.xml"/><Relationship Id="rId127" Type="http://schemas.openxmlformats.org/officeDocument/2006/relationships/ctrlProp" Target="../ctrlProps/ctrlProp295.xml"/><Relationship Id="rId262" Type="http://schemas.openxmlformats.org/officeDocument/2006/relationships/ctrlProp" Target="../ctrlProps/ctrlProp430.xml"/><Relationship Id="rId283" Type="http://schemas.openxmlformats.org/officeDocument/2006/relationships/ctrlProp" Target="../ctrlProps/ctrlProp451.xml"/><Relationship Id="rId313" Type="http://schemas.openxmlformats.org/officeDocument/2006/relationships/ctrlProp" Target="../ctrlProps/ctrlProp481.xml"/><Relationship Id="rId318" Type="http://schemas.openxmlformats.org/officeDocument/2006/relationships/ctrlProp" Target="../ctrlProps/ctrlProp486.xml"/><Relationship Id="rId10" Type="http://schemas.openxmlformats.org/officeDocument/2006/relationships/ctrlProp" Target="../ctrlProps/ctrlProp178.xml"/><Relationship Id="rId31" Type="http://schemas.openxmlformats.org/officeDocument/2006/relationships/ctrlProp" Target="../ctrlProps/ctrlProp199.xml"/><Relationship Id="rId52" Type="http://schemas.openxmlformats.org/officeDocument/2006/relationships/ctrlProp" Target="../ctrlProps/ctrlProp220.xml"/><Relationship Id="rId73" Type="http://schemas.openxmlformats.org/officeDocument/2006/relationships/ctrlProp" Target="../ctrlProps/ctrlProp241.xml"/><Relationship Id="rId78" Type="http://schemas.openxmlformats.org/officeDocument/2006/relationships/ctrlProp" Target="../ctrlProps/ctrlProp246.xml"/><Relationship Id="rId94" Type="http://schemas.openxmlformats.org/officeDocument/2006/relationships/ctrlProp" Target="../ctrlProps/ctrlProp262.xml"/><Relationship Id="rId99" Type="http://schemas.openxmlformats.org/officeDocument/2006/relationships/ctrlProp" Target="../ctrlProps/ctrlProp267.xml"/><Relationship Id="rId101" Type="http://schemas.openxmlformats.org/officeDocument/2006/relationships/ctrlProp" Target="../ctrlProps/ctrlProp269.xml"/><Relationship Id="rId122" Type="http://schemas.openxmlformats.org/officeDocument/2006/relationships/ctrlProp" Target="../ctrlProps/ctrlProp290.xml"/><Relationship Id="rId143" Type="http://schemas.openxmlformats.org/officeDocument/2006/relationships/ctrlProp" Target="../ctrlProps/ctrlProp311.xml"/><Relationship Id="rId148" Type="http://schemas.openxmlformats.org/officeDocument/2006/relationships/ctrlProp" Target="../ctrlProps/ctrlProp316.xml"/><Relationship Id="rId164" Type="http://schemas.openxmlformats.org/officeDocument/2006/relationships/ctrlProp" Target="../ctrlProps/ctrlProp332.xml"/><Relationship Id="rId169" Type="http://schemas.openxmlformats.org/officeDocument/2006/relationships/ctrlProp" Target="../ctrlProps/ctrlProp337.xml"/><Relationship Id="rId185" Type="http://schemas.openxmlformats.org/officeDocument/2006/relationships/ctrlProp" Target="../ctrlProps/ctrlProp353.xml"/><Relationship Id="rId4" Type="http://schemas.openxmlformats.org/officeDocument/2006/relationships/ctrlProp" Target="../ctrlProps/ctrlProp172.xml"/><Relationship Id="rId9" Type="http://schemas.openxmlformats.org/officeDocument/2006/relationships/ctrlProp" Target="../ctrlProps/ctrlProp177.xml"/><Relationship Id="rId180" Type="http://schemas.openxmlformats.org/officeDocument/2006/relationships/ctrlProp" Target="../ctrlProps/ctrlProp348.xml"/><Relationship Id="rId210" Type="http://schemas.openxmlformats.org/officeDocument/2006/relationships/ctrlProp" Target="../ctrlProps/ctrlProp378.xml"/><Relationship Id="rId215" Type="http://schemas.openxmlformats.org/officeDocument/2006/relationships/ctrlProp" Target="../ctrlProps/ctrlProp383.xml"/><Relationship Id="rId236" Type="http://schemas.openxmlformats.org/officeDocument/2006/relationships/ctrlProp" Target="../ctrlProps/ctrlProp404.xml"/><Relationship Id="rId257" Type="http://schemas.openxmlformats.org/officeDocument/2006/relationships/ctrlProp" Target="../ctrlProps/ctrlProp425.xml"/><Relationship Id="rId278" Type="http://schemas.openxmlformats.org/officeDocument/2006/relationships/ctrlProp" Target="../ctrlProps/ctrlProp446.xml"/><Relationship Id="rId26" Type="http://schemas.openxmlformats.org/officeDocument/2006/relationships/ctrlProp" Target="../ctrlProps/ctrlProp194.xml"/><Relationship Id="rId231" Type="http://schemas.openxmlformats.org/officeDocument/2006/relationships/ctrlProp" Target="../ctrlProps/ctrlProp399.xml"/><Relationship Id="rId252" Type="http://schemas.openxmlformats.org/officeDocument/2006/relationships/ctrlProp" Target="../ctrlProps/ctrlProp420.xml"/><Relationship Id="rId273" Type="http://schemas.openxmlformats.org/officeDocument/2006/relationships/ctrlProp" Target="../ctrlProps/ctrlProp441.xml"/><Relationship Id="rId294" Type="http://schemas.openxmlformats.org/officeDocument/2006/relationships/ctrlProp" Target="../ctrlProps/ctrlProp462.xml"/><Relationship Id="rId308" Type="http://schemas.openxmlformats.org/officeDocument/2006/relationships/ctrlProp" Target="../ctrlProps/ctrlProp476.xml"/><Relationship Id="rId47" Type="http://schemas.openxmlformats.org/officeDocument/2006/relationships/ctrlProp" Target="../ctrlProps/ctrlProp215.xml"/><Relationship Id="rId68" Type="http://schemas.openxmlformats.org/officeDocument/2006/relationships/ctrlProp" Target="../ctrlProps/ctrlProp236.xml"/><Relationship Id="rId89" Type="http://schemas.openxmlformats.org/officeDocument/2006/relationships/ctrlProp" Target="../ctrlProps/ctrlProp257.xml"/><Relationship Id="rId112" Type="http://schemas.openxmlformats.org/officeDocument/2006/relationships/ctrlProp" Target="../ctrlProps/ctrlProp280.xml"/><Relationship Id="rId133" Type="http://schemas.openxmlformats.org/officeDocument/2006/relationships/ctrlProp" Target="../ctrlProps/ctrlProp301.xml"/><Relationship Id="rId154" Type="http://schemas.openxmlformats.org/officeDocument/2006/relationships/ctrlProp" Target="../ctrlProps/ctrlProp322.xml"/><Relationship Id="rId175" Type="http://schemas.openxmlformats.org/officeDocument/2006/relationships/ctrlProp" Target="../ctrlProps/ctrlProp343.xml"/><Relationship Id="rId196" Type="http://schemas.openxmlformats.org/officeDocument/2006/relationships/ctrlProp" Target="../ctrlProps/ctrlProp364.xml"/><Relationship Id="rId200" Type="http://schemas.openxmlformats.org/officeDocument/2006/relationships/ctrlProp" Target="../ctrlProps/ctrlProp368.xml"/><Relationship Id="rId16" Type="http://schemas.openxmlformats.org/officeDocument/2006/relationships/ctrlProp" Target="../ctrlProps/ctrlProp184.xml"/><Relationship Id="rId221" Type="http://schemas.openxmlformats.org/officeDocument/2006/relationships/ctrlProp" Target="../ctrlProps/ctrlProp389.xml"/><Relationship Id="rId242" Type="http://schemas.openxmlformats.org/officeDocument/2006/relationships/ctrlProp" Target="../ctrlProps/ctrlProp410.xml"/><Relationship Id="rId263" Type="http://schemas.openxmlformats.org/officeDocument/2006/relationships/ctrlProp" Target="../ctrlProps/ctrlProp431.xml"/><Relationship Id="rId284" Type="http://schemas.openxmlformats.org/officeDocument/2006/relationships/ctrlProp" Target="../ctrlProps/ctrlProp452.xml"/><Relationship Id="rId319" Type="http://schemas.openxmlformats.org/officeDocument/2006/relationships/ctrlProp" Target="../ctrlProps/ctrlProp487.xml"/><Relationship Id="rId37" Type="http://schemas.openxmlformats.org/officeDocument/2006/relationships/ctrlProp" Target="../ctrlProps/ctrlProp205.xml"/><Relationship Id="rId58" Type="http://schemas.openxmlformats.org/officeDocument/2006/relationships/ctrlProp" Target="../ctrlProps/ctrlProp226.xml"/><Relationship Id="rId79" Type="http://schemas.openxmlformats.org/officeDocument/2006/relationships/ctrlProp" Target="../ctrlProps/ctrlProp247.xml"/><Relationship Id="rId102" Type="http://schemas.openxmlformats.org/officeDocument/2006/relationships/ctrlProp" Target="../ctrlProps/ctrlProp270.xml"/><Relationship Id="rId123" Type="http://schemas.openxmlformats.org/officeDocument/2006/relationships/ctrlProp" Target="../ctrlProps/ctrlProp291.xml"/><Relationship Id="rId144" Type="http://schemas.openxmlformats.org/officeDocument/2006/relationships/ctrlProp" Target="../ctrlProps/ctrlProp312.xml"/><Relationship Id="rId90" Type="http://schemas.openxmlformats.org/officeDocument/2006/relationships/ctrlProp" Target="../ctrlProps/ctrlProp258.xml"/><Relationship Id="rId165" Type="http://schemas.openxmlformats.org/officeDocument/2006/relationships/ctrlProp" Target="../ctrlProps/ctrlProp333.xml"/><Relationship Id="rId186" Type="http://schemas.openxmlformats.org/officeDocument/2006/relationships/ctrlProp" Target="../ctrlProps/ctrlProp354.xml"/><Relationship Id="rId211" Type="http://schemas.openxmlformats.org/officeDocument/2006/relationships/ctrlProp" Target="../ctrlProps/ctrlProp379.xml"/><Relationship Id="rId232" Type="http://schemas.openxmlformats.org/officeDocument/2006/relationships/ctrlProp" Target="../ctrlProps/ctrlProp400.xml"/><Relationship Id="rId253" Type="http://schemas.openxmlformats.org/officeDocument/2006/relationships/ctrlProp" Target="../ctrlProps/ctrlProp421.xml"/><Relationship Id="rId274" Type="http://schemas.openxmlformats.org/officeDocument/2006/relationships/ctrlProp" Target="../ctrlProps/ctrlProp442.xml"/><Relationship Id="rId295" Type="http://schemas.openxmlformats.org/officeDocument/2006/relationships/ctrlProp" Target="../ctrlProps/ctrlProp463.xml"/><Relationship Id="rId309" Type="http://schemas.openxmlformats.org/officeDocument/2006/relationships/ctrlProp" Target="../ctrlProps/ctrlProp477.xml"/><Relationship Id="rId27" Type="http://schemas.openxmlformats.org/officeDocument/2006/relationships/ctrlProp" Target="../ctrlProps/ctrlProp195.xml"/><Relationship Id="rId48" Type="http://schemas.openxmlformats.org/officeDocument/2006/relationships/ctrlProp" Target="../ctrlProps/ctrlProp216.xml"/><Relationship Id="rId69" Type="http://schemas.openxmlformats.org/officeDocument/2006/relationships/ctrlProp" Target="../ctrlProps/ctrlProp237.xml"/><Relationship Id="rId113" Type="http://schemas.openxmlformats.org/officeDocument/2006/relationships/ctrlProp" Target="../ctrlProps/ctrlProp281.xml"/><Relationship Id="rId134" Type="http://schemas.openxmlformats.org/officeDocument/2006/relationships/ctrlProp" Target="../ctrlProps/ctrlProp302.xml"/><Relationship Id="rId320" Type="http://schemas.openxmlformats.org/officeDocument/2006/relationships/ctrlProp" Target="../ctrlProps/ctrlProp488.xml"/><Relationship Id="rId80" Type="http://schemas.openxmlformats.org/officeDocument/2006/relationships/ctrlProp" Target="../ctrlProps/ctrlProp248.xml"/><Relationship Id="rId155" Type="http://schemas.openxmlformats.org/officeDocument/2006/relationships/ctrlProp" Target="../ctrlProps/ctrlProp323.xml"/><Relationship Id="rId176" Type="http://schemas.openxmlformats.org/officeDocument/2006/relationships/ctrlProp" Target="../ctrlProps/ctrlProp344.xml"/><Relationship Id="rId197" Type="http://schemas.openxmlformats.org/officeDocument/2006/relationships/ctrlProp" Target="../ctrlProps/ctrlProp365.xml"/><Relationship Id="rId201" Type="http://schemas.openxmlformats.org/officeDocument/2006/relationships/ctrlProp" Target="../ctrlProps/ctrlProp369.xml"/><Relationship Id="rId222" Type="http://schemas.openxmlformats.org/officeDocument/2006/relationships/ctrlProp" Target="../ctrlProps/ctrlProp390.xml"/><Relationship Id="rId243" Type="http://schemas.openxmlformats.org/officeDocument/2006/relationships/ctrlProp" Target="../ctrlProps/ctrlProp411.xml"/><Relationship Id="rId264" Type="http://schemas.openxmlformats.org/officeDocument/2006/relationships/ctrlProp" Target="../ctrlProps/ctrlProp432.xml"/><Relationship Id="rId285" Type="http://schemas.openxmlformats.org/officeDocument/2006/relationships/ctrlProp" Target="../ctrlProps/ctrlProp453.xml"/><Relationship Id="rId17" Type="http://schemas.openxmlformats.org/officeDocument/2006/relationships/ctrlProp" Target="../ctrlProps/ctrlProp185.xml"/><Relationship Id="rId38" Type="http://schemas.openxmlformats.org/officeDocument/2006/relationships/ctrlProp" Target="../ctrlProps/ctrlProp206.xml"/><Relationship Id="rId59" Type="http://schemas.openxmlformats.org/officeDocument/2006/relationships/ctrlProp" Target="../ctrlProps/ctrlProp227.xml"/><Relationship Id="rId103" Type="http://schemas.openxmlformats.org/officeDocument/2006/relationships/ctrlProp" Target="../ctrlProps/ctrlProp271.xml"/><Relationship Id="rId124" Type="http://schemas.openxmlformats.org/officeDocument/2006/relationships/ctrlProp" Target="../ctrlProps/ctrlProp292.xml"/><Relationship Id="rId310" Type="http://schemas.openxmlformats.org/officeDocument/2006/relationships/ctrlProp" Target="../ctrlProps/ctrlProp478.xml"/><Relationship Id="rId70" Type="http://schemas.openxmlformats.org/officeDocument/2006/relationships/ctrlProp" Target="../ctrlProps/ctrlProp238.xml"/><Relationship Id="rId91" Type="http://schemas.openxmlformats.org/officeDocument/2006/relationships/ctrlProp" Target="../ctrlProps/ctrlProp259.xml"/><Relationship Id="rId145" Type="http://schemas.openxmlformats.org/officeDocument/2006/relationships/ctrlProp" Target="../ctrlProps/ctrlProp313.xml"/><Relationship Id="rId166" Type="http://schemas.openxmlformats.org/officeDocument/2006/relationships/ctrlProp" Target="../ctrlProps/ctrlProp334.xml"/><Relationship Id="rId187" Type="http://schemas.openxmlformats.org/officeDocument/2006/relationships/ctrlProp" Target="../ctrlProps/ctrlProp355.xml"/><Relationship Id="rId1" Type="http://schemas.openxmlformats.org/officeDocument/2006/relationships/printerSettings" Target="../printerSettings/printerSettings5.bin"/><Relationship Id="rId212" Type="http://schemas.openxmlformats.org/officeDocument/2006/relationships/ctrlProp" Target="../ctrlProps/ctrlProp380.xml"/><Relationship Id="rId233" Type="http://schemas.openxmlformats.org/officeDocument/2006/relationships/ctrlProp" Target="../ctrlProps/ctrlProp401.xml"/><Relationship Id="rId254" Type="http://schemas.openxmlformats.org/officeDocument/2006/relationships/ctrlProp" Target="../ctrlProps/ctrlProp422.xml"/><Relationship Id="rId28" Type="http://schemas.openxmlformats.org/officeDocument/2006/relationships/ctrlProp" Target="../ctrlProps/ctrlProp196.xml"/><Relationship Id="rId49" Type="http://schemas.openxmlformats.org/officeDocument/2006/relationships/ctrlProp" Target="../ctrlProps/ctrlProp217.xml"/><Relationship Id="rId114" Type="http://schemas.openxmlformats.org/officeDocument/2006/relationships/ctrlProp" Target="../ctrlProps/ctrlProp282.xml"/><Relationship Id="rId275" Type="http://schemas.openxmlformats.org/officeDocument/2006/relationships/ctrlProp" Target="../ctrlProps/ctrlProp443.xml"/><Relationship Id="rId296" Type="http://schemas.openxmlformats.org/officeDocument/2006/relationships/ctrlProp" Target="../ctrlProps/ctrlProp464.xml"/><Relationship Id="rId300" Type="http://schemas.openxmlformats.org/officeDocument/2006/relationships/ctrlProp" Target="../ctrlProps/ctrlProp468.xml"/><Relationship Id="rId60" Type="http://schemas.openxmlformats.org/officeDocument/2006/relationships/ctrlProp" Target="../ctrlProps/ctrlProp228.xml"/><Relationship Id="rId81" Type="http://schemas.openxmlformats.org/officeDocument/2006/relationships/ctrlProp" Target="../ctrlProps/ctrlProp249.xml"/><Relationship Id="rId135" Type="http://schemas.openxmlformats.org/officeDocument/2006/relationships/ctrlProp" Target="../ctrlProps/ctrlProp303.xml"/><Relationship Id="rId156" Type="http://schemas.openxmlformats.org/officeDocument/2006/relationships/ctrlProp" Target="../ctrlProps/ctrlProp324.xml"/><Relationship Id="rId177" Type="http://schemas.openxmlformats.org/officeDocument/2006/relationships/ctrlProp" Target="../ctrlProps/ctrlProp345.xml"/><Relationship Id="rId198" Type="http://schemas.openxmlformats.org/officeDocument/2006/relationships/ctrlProp" Target="../ctrlProps/ctrlProp366.xml"/><Relationship Id="rId321" Type="http://schemas.openxmlformats.org/officeDocument/2006/relationships/ctrlProp" Target="../ctrlProps/ctrlProp489.xml"/><Relationship Id="rId202" Type="http://schemas.openxmlformats.org/officeDocument/2006/relationships/ctrlProp" Target="../ctrlProps/ctrlProp370.xml"/><Relationship Id="rId223" Type="http://schemas.openxmlformats.org/officeDocument/2006/relationships/ctrlProp" Target="../ctrlProps/ctrlProp391.xml"/><Relationship Id="rId244" Type="http://schemas.openxmlformats.org/officeDocument/2006/relationships/ctrlProp" Target="../ctrlProps/ctrlProp412.xml"/><Relationship Id="rId18" Type="http://schemas.openxmlformats.org/officeDocument/2006/relationships/ctrlProp" Target="../ctrlProps/ctrlProp186.xml"/><Relationship Id="rId39" Type="http://schemas.openxmlformats.org/officeDocument/2006/relationships/ctrlProp" Target="../ctrlProps/ctrlProp207.xml"/><Relationship Id="rId265" Type="http://schemas.openxmlformats.org/officeDocument/2006/relationships/ctrlProp" Target="../ctrlProps/ctrlProp433.xml"/><Relationship Id="rId286" Type="http://schemas.openxmlformats.org/officeDocument/2006/relationships/ctrlProp" Target="../ctrlProps/ctrlProp454.xml"/><Relationship Id="rId50" Type="http://schemas.openxmlformats.org/officeDocument/2006/relationships/ctrlProp" Target="../ctrlProps/ctrlProp218.xml"/><Relationship Id="rId104" Type="http://schemas.openxmlformats.org/officeDocument/2006/relationships/ctrlProp" Target="../ctrlProps/ctrlProp272.xml"/><Relationship Id="rId125" Type="http://schemas.openxmlformats.org/officeDocument/2006/relationships/ctrlProp" Target="../ctrlProps/ctrlProp293.xml"/><Relationship Id="rId146" Type="http://schemas.openxmlformats.org/officeDocument/2006/relationships/ctrlProp" Target="../ctrlProps/ctrlProp314.xml"/><Relationship Id="rId167" Type="http://schemas.openxmlformats.org/officeDocument/2006/relationships/ctrlProp" Target="../ctrlProps/ctrlProp335.xml"/><Relationship Id="rId188" Type="http://schemas.openxmlformats.org/officeDocument/2006/relationships/ctrlProp" Target="../ctrlProps/ctrlProp356.xml"/><Relationship Id="rId311" Type="http://schemas.openxmlformats.org/officeDocument/2006/relationships/ctrlProp" Target="../ctrlProps/ctrlProp479.xml"/><Relationship Id="rId71" Type="http://schemas.openxmlformats.org/officeDocument/2006/relationships/ctrlProp" Target="../ctrlProps/ctrlProp239.xml"/><Relationship Id="rId92" Type="http://schemas.openxmlformats.org/officeDocument/2006/relationships/ctrlProp" Target="../ctrlProps/ctrlProp260.xml"/><Relationship Id="rId213" Type="http://schemas.openxmlformats.org/officeDocument/2006/relationships/ctrlProp" Target="../ctrlProps/ctrlProp381.xml"/><Relationship Id="rId234" Type="http://schemas.openxmlformats.org/officeDocument/2006/relationships/ctrlProp" Target="../ctrlProps/ctrlProp402.xml"/><Relationship Id="rId2" Type="http://schemas.openxmlformats.org/officeDocument/2006/relationships/drawing" Target="../drawings/drawing4.xml"/><Relationship Id="rId29" Type="http://schemas.openxmlformats.org/officeDocument/2006/relationships/ctrlProp" Target="../ctrlProps/ctrlProp197.xml"/><Relationship Id="rId255" Type="http://schemas.openxmlformats.org/officeDocument/2006/relationships/ctrlProp" Target="../ctrlProps/ctrlProp423.xml"/><Relationship Id="rId276" Type="http://schemas.openxmlformats.org/officeDocument/2006/relationships/ctrlProp" Target="../ctrlProps/ctrlProp444.xml"/><Relationship Id="rId297" Type="http://schemas.openxmlformats.org/officeDocument/2006/relationships/ctrlProp" Target="../ctrlProps/ctrlProp465.xml"/><Relationship Id="rId40" Type="http://schemas.openxmlformats.org/officeDocument/2006/relationships/ctrlProp" Target="../ctrlProps/ctrlProp208.xml"/><Relationship Id="rId115" Type="http://schemas.openxmlformats.org/officeDocument/2006/relationships/ctrlProp" Target="../ctrlProps/ctrlProp283.xml"/><Relationship Id="rId136" Type="http://schemas.openxmlformats.org/officeDocument/2006/relationships/ctrlProp" Target="../ctrlProps/ctrlProp304.xml"/><Relationship Id="rId157" Type="http://schemas.openxmlformats.org/officeDocument/2006/relationships/ctrlProp" Target="../ctrlProps/ctrlProp325.xml"/><Relationship Id="rId178" Type="http://schemas.openxmlformats.org/officeDocument/2006/relationships/ctrlProp" Target="../ctrlProps/ctrlProp346.xml"/><Relationship Id="rId301" Type="http://schemas.openxmlformats.org/officeDocument/2006/relationships/ctrlProp" Target="../ctrlProps/ctrlProp469.xml"/><Relationship Id="rId322" Type="http://schemas.openxmlformats.org/officeDocument/2006/relationships/ctrlProp" Target="../ctrlProps/ctrlProp490.xml"/><Relationship Id="rId61" Type="http://schemas.openxmlformats.org/officeDocument/2006/relationships/ctrlProp" Target="../ctrlProps/ctrlProp229.xml"/><Relationship Id="rId82" Type="http://schemas.openxmlformats.org/officeDocument/2006/relationships/ctrlProp" Target="../ctrlProps/ctrlProp250.xml"/><Relationship Id="rId199" Type="http://schemas.openxmlformats.org/officeDocument/2006/relationships/ctrlProp" Target="../ctrlProps/ctrlProp367.xml"/><Relationship Id="rId203" Type="http://schemas.openxmlformats.org/officeDocument/2006/relationships/ctrlProp" Target="../ctrlProps/ctrlProp371.xml"/><Relationship Id="rId19" Type="http://schemas.openxmlformats.org/officeDocument/2006/relationships/ctrlProp" Target="../ctrlProps/ctrlProp187.xml"/><Relationship Id="rId224" Type="http://schemas.openxmlformats.org/officeDocument/2006/relationships/ctrlProp" Target="../ctrlProps/ctrlProp392.xml"/><Relationship Id="rId245" Type="http://schemas.openxmlformats.org/officeDocument/2006/relationships/ctrlProp" Target="../ctrlProps/ctrlProp413.xml"/><Relationship Id="rId266" Type="http://schemas.openxmlformats.org/officeDocument/2006/relationships/ctrlProp" Target="../ctrlProps/ctrlProp434.xml"/><Relationship Id="rId287" Type="http://schemas.openxmlformats.org/officeDocument/2006/relationships/ctrlProp" Target="../ctrlProps/ctrlProp455.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1.xml"/><Relationship Id="rId5" Type="http://schemas.openxmlformats.org/officeDocument/2006/relationships/vmlDrawing" Target="../drawings/vmlDrawing4.v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B275"/>
  <sheetViews>
    <sheetView showGridLines="0" workbookViewId="0">
      <selection activeCell="A10" sqref="A10"/>
    </sheetView>
  </sheetViews>
  <sheetFormatPr defaultColWidth="9.140625" defaultRowHeight="12.75" outlineLevelRow="1"/>
  <cols>
    <col min="1" max="1" width="91.42578125" style="80" customWidth="1"/>
    <col min="2" max="16384" width="9.140625" style="5"/>
  </cols>
  <sheetData>
    <row r="2" spans="1:1">
      <c r="A2" s="84" t="s">
        <v>288</v>
      </c>
    </row>
    <row r="3" spans="1:1" ht="31.5" customHeight="1">
      <c r="A3" s="85" t="s">
        <v>342</v>
      </c>
    </row>
    <row r="4" spans="1:1" ht="29.25" customHeight="1">
      <c r="A4" s="166" t="str">
        <f ca="1">IF(MATRIX!G18&gt;0,"","This e-HIRARC was expired, please contact admin@osh-isis.com to obtain a complete version")</f>
        <v/>
      </c>
    </row>
    <row r="6" spans="1:1" ht="18">
      <c r="A6" s="81" t="s">
        <v>137</v>
      </c>
    </row>
    <row r="7" spans="1:1" ht="12" customHeight="1">
      <c r="A7" s="81"/>
    </row>
    <row r="8" spans="1:1" ht="15.75">
      <c r="A8" s="184" t="s">
        <v>264</v>
      </c>
    </row>
    <row r="9" spans="1:1" ht="6.75" customHeight="1">
      <c r="A9" s="181"/>
    </row>
    <row r="10" spans="1:1" s="75" customFormat="1" ht="21.95" customHeight="1">
      <c r="A10" s="182" t="s">
        <v>289</v>
      </c>
    </row>
    <row r="11" spans="1:1" s="75" customFormat="1" ht="90.75" hidden="1" customHeight="1" outlineLevel="1" collapsed="1">
      <c r="A11" s="183" t="s">
        <v>290</v>
      </c>
    </row>
    <row r="12" spans="1:1" s="75" customFormat="1" ht="21.95" customHeight="1" collapsed="1">
      <c r="A12" s="182" t="s">
        <v>291</v>
      </c>
    </row>
    <row r="13" spans="1:1" s="75" customFormat="1" ht="33.75" hidden="1" customHeight="1" outlineLevel="1">
      <c r="A13" s="183" t="s">
        <v>292</v>
      </c>
    </row>
    <row r="14" spans="1:1" s="75" customFormat="1" ht="21.95" customHeight="1" collapsed="1">
      <c r="A14" s="182" t="s">
        <v>293</v>
      </c>
    </row>
    <row r="15" spans="1:1" s="75" customFormat="1" ht="18" hidden="1" customHeight="1" outlineLevel="1">
      <c r="A15" s="183" t="s">
        <v>294</v>
      </c>
    </row>
    <row r="16" spans="1:1" s="75" customFormat="1" ht="21.95" customHeight="1" collapsed="1">
      <c r="A16" s="182" t="s">
        <v>263</v>
      </c>
    </row>
    <row r="17" spans="1:1" s="75" customFormat="1" ht="21" hidden="1" customHeight="1" outlineLevel="1">
      <c r="A17" s="183" t="s">
        <v>273</v>
      </c>
    </row>
    <row r="18" spans="1:1" s="75" customFormat="1" ht="21.95" customHeight="1" collapsed="1">
      <c r="A18" s="182" t="s">
        <v>295</v>
      </c>
    </row>
    <row r="19" spans="1:1" s="75" customFormat="1" ht="34.5" hidden="1" customHeight="1" outlineLevel="1">
      <c r="A19" s="183" t="s">
        <v>327</v>
      </c>
    </row>
    <row r="20" spans="1:1" s="75" customFormat="1" ht="21.95" customHeight="1" collapsed="1">
      <c r="A20" s="182" t="s">
        <v>296</v>
      </c>
    </row>
    <row r="21" spans="1:1" s="75" customFormat="1" ht="34.5" hidden="1" customHeight="1" outlineLevel="1">
      <c r="A21" s="183" t="s">
        <v>272</v>
      </c>
    </row>
    <row r="22" spans="1:1" s="75" customFormat="1" ht="21.95" customHeight="1" collapsed="1">
      <c r="A22" s="182" t="s">
        <v>297</v>
      </c>
    </row>
    <row r="23" spans="1:1" s="75" customFormat="1" ht="34.5" hidden="1" customHeight="1" outlineLevel="1">
      <c r="A23" s="183" t="s">
        <v>271</v>
      </c>
    </row>
    <row r="24" spans="1:1" s="75" customFormat="1" ht="21.95" customHeight="1" collapsed="1">
      <c r="A24" s="182" t="s">
        <v>265</v>
      </c>
    </row>
    <row r="25" spans="1:1" s="75" customFormat="1" ht="51" hidden="1" customHeight="1" outlineLevel="1">
      <c r="A25" s="183" t="s">
        <v>298</v>
      </c>
    </row>
    <row r="26" spans="1:1" s="75" customFormat="1" ht="21.95" customHeight="1" collapsed="1">
      <c r="A26" s="182" t="s">
        <v>266</v>
      </c>
    </row>
    <row r="27" spans="1:1" s="75" customFormat="1" ht="36" hidden="1" customHeight="1" outlineLevel="1">
      <c r="A27" s="183" t="s">
        <v>299</v>
      </c>
    </row>
    <row r="28" spans="1:1" s="75" customFormat="1" ht="21.95" customHeight="1" collapsed="1">
      <c r="A28" s="182" t="s">
        <v>267</v>
      </c>
    </row>
    <row r="29" spans="1:1" s="75" customFormat="1" ht="51" hidden="1" customHeight="1" outlineLevel="1">
      <c r="A29" s="183" t="s">
        <v>270</v>
      </c>
    </row>
    <row r="30" spans="1:1" s="75" customFormat="1" ht="21.95" customHeight="1" collapsed="1">
      <c r="A30" s="182" t="s">
        <v>300</v>
      </c>
    </row>
    <row r="31" spans="1:1" s="75" customFormat="1" ht="37.5" hidden="1" customHeight="1" outlineLevel="1">
      <c r="A31" s="183" t="s">
        <v>269</v>
      </c>
    </row>
    <row r="32" spans="1:1" s="75" customFormat="1" ht="21.95" customHeight="1" collapsed="1">
      <c r="A32" s="182" t="s">
        <v>301</v>
      </c>
    </row>
    <row r="33" spans="1:1" s="75" customFormat="1" ht="51" hidden="1" customHeight="1" outlineLevel="1">
      <c r="A33" s="183" t="s">
        <v>302</v>
      </c>
    </row>
    <row r="34" spans="1:1" s="75" customFormat="1" ht="21.95" customHeight="1" collapsed="1">
      <c r="A34" s="182" t="s">
        <v>303</v>
      </c>
    </row>
    <row r="35" spans="1:1" s="75" customFormat="1" ht="51" hidden="1" customHeight="1" outlineLevel="1">
      <c r="A35" s="183" t="s">
        <v>328</v>
      </c>
    </row>
    <row r="36" spans="1:1" s="75" customFormat="1" ht="21.95" customHeight="1" collapsed="1">
      <c r="A36" s="182" t="s">
        <v>304</v>
      </c>
    </row>
    <row r="37" spans="1:1" s="75" customFormat="1" ht="51" hidden="1" customHeight="1" outlineLevel="1">
      <c r="A37" s="183" t="s">
        <v>268</v>
      </c>
    </row>
    <row r="38" spans="1:1" s="75" customFormat="1" ht="21.95" customHeight="1" collapsed="1">
      <c r="A38" s="182" t="s">
        <v>305</v>
      </c>
    </row>
    <row r="39" spans="1:1" s="75" customFormat="1" ht="51" hidden="1" customHeight="1" outlineLevel="1">
      <c r="A39" s="183" t="s">
        <v>329</v>
      </c>
    </row>
    <row r="40" spans="1:1" s="75" customFormat="1" ht="21.95" customHeight="1" collapsed="1">
      <c r="A40" s="78"/>
    </row>
    <row r="41" spans="1:1" ht="15.75">
      <c r="A41" s="184" t="s">
        <v>262</v>
      </c>
    </row>
    <row r="42" spans="1:1" ht="15.75">
      <c r="A42" s="184"/>
    </row>
    <row r="43" spans="1:1" ht="15.75">
      <c r="A43" s="184"/>
    </row>
    <row r="44" spans="1:1" ht="15.75">
      <c r="A44" s="184"/>
    </row>
    <row r="45" spans="1:1" ht="9.75" customHeight="1">
      <c r="A45" s="184"/>
    </row>
    <row r="46" spans="1:1" ht="17.25" customHeight="1">
      <c r="A46" s="87" t="s">
        <v>138</v>
      </c>
    </row>
    <row r="47" spans="1:1" ht="17.25" customHeight="1">
      <c r="A47" s="87" t="s">
        <v>283</v>
      </c>
    </row>
    <row r="48" spans="1:1" ht="17.25" customHeight="1">
      <c r="A48" s="87" t="s">
        <v>306</v>
      </c>
    </row>
    <row r="49" spans="1:1" ht="17.25" customHeight="1">
      <c r="A49" s="87" t="s">
        <v>284</v>
      </c>
    </row>
    <row r="50" spans="1:1" ht="17.25" customHeight="1">
      <c r="A50" s="89" t="s">
        <v>140</v>
      </c>
    </row>
    <row r="51" spans="1:1" ht="17.25" customHeight="1">
      <c r="A51" s="89" t="s">
        <v>159</v>
      </c>
    </row>
    <row r="52" spans="1:1" ht="17.25" customHeight="1">
      <c r="A52" s="89" t="s">
        <v>141</v>
      </c>
    </row>
    <row r="53" spans="1:1" ht="17.25" customHeight="1">
      <c r="A53" s="89" t="s">
        <v>145</v>
      </c>
    </row>
    <row r="54" spans="1:1" ht="17.25" customHeight="1">
      <c r="A54" s="89" t="s">
        <v>149</v>
      </c>
    </row>
    <row r="55" spans="1:1" ht="17.25" customHeight="1">
      <c r="A55" s="89" t="s">
        <v>151</v>
      </c>
    </row>
    <row r="56" spans="1:1" ht="17.25" customHeight="1">
      <c r="A56" s="89" t="s">
        <v>160</v>
      </c>
    </row>
    <row r="57" spans="1:1" ht="17.25" customHeight="1">
      <c r="A57" s="87" t="s">
        <v>307</v>
      </c>
    </row>
    <row r="58" spans="1:1" ht="17.25" customHeight="1">
      <c r="A58" s="89" t="s">
        <v>308</v>
      </c>
    </row>
    <row r="59" spans="1:1" ht="17.25" customHeight="1">
      <c r="A59" s="89" t="s">
        <v>252</v>
      </c>
    </row>
    <row r="60" spans="1:1" ht="17.25" customHeight="1">
      <c r="A60" s="87" t="s">
        <v>285</v>
      </c>
    </row>
    <row r="61" spans="1:1" ht="17.25" customHeight="1">
      <c r="A61" s="87" t="s">
        <v>286</v>
      </c>
    </row>
    <row r="62" spans="1:1" ht="17.25" customHeight="1">
      <c r="A62" s="87" t="s">
        <v>287</v>
      </c>
    </row>
    <row r="63" spans="1:1" ht="17.25" customHeight="1">
      <c r="A63" s="87" t="s">
        <v>330</v>
      </c>
    </row>
    <row r="64" spans="1:1" ht="17.25" customHeight="1">
      <c r="A64" s="86"/>
    </row>
    <row r="65" spans="1:2" ht="17.25" customHeight="1">
      <c r="A65" s="86"/>
    </row>
    <row r="66" spans="1:2" ht="17.25" customHeight="1">
      <c r="A66" s="86"/>
    </row>
    <row r="67" spans="1:2" ht="17.25" customHeight="1">
      <c r="A67" s="86"/>
    </row>
    <row r="68" spans="1:2" ht="17.25" customHeight="1">
      <c r="A68" s="86"/>
    </row>
    <row r="69" spans="1:2" ht="17.25" customHeight="1">
      <c r="A69" s="86"/>
    </row>
    <row r="70" spans="1:2" ht="17.25" customHeight="1">
      <c r="A70" s="86"/>
    </row>
    <row r="71" spans="1:2" ht="17.25" customHeight="1">
      <c r="A71" s="86"/>
    </row>
    <row r="72" spans="1:2" ht="17.25" customHeight="1">
      <c r="A72" s="86"/>
    </row>
    <row r="73" spans="1:2" ht="17.25" customHeight="1">
      <c r="A73" s="86"/>
    </row>
    <row r="74" spans="1:2" ht="17.25" customHeight="1">
      <c r="A74" s="86"/>
    </row>
    <row r="75" spans="1:2" ht="17.25" customHeight="1">
      <c r="A75" s="86"/>
    </row>
    <row r="76" spans="1:2" ht="15" customHeight="1">
      <c r="A76" s="165" t="s">
        <v>309</v>
      </c>
      <c r="B76" s="88" t="s">
        <v>139</v>
      </c>
    </row>
    <row r="77" spans="1:2" ht="48.75" customHeight="1">
      <c r="A77" s="79" t="s">
        <v>325</v>
      </c>
    </row>
    <row r="78" spans="1:2" ht="36.75" customHeight="1">
      <c r="A78" s="79" t="s">
        <v>326</v>
      </c>
    </row>
    <row r="79" spans="1:2" ht="38.25">
      <c r="A79" s="79" t="s">
        <v>105</v>
      </c>
    </row>
    <row r="80" spans="1:2" ht="21" customHeight="1">
      <c r="A80" s="82" t="s">
        <v>106</v>
      </c>
    </row>
    <row r="81" spans="1:2" ht="20.25" customHeight="1">
      <c r="A81" s="82" t="s">
        <v>107</v>
      </c>
    </row>
    <row r="82" spans="1:2" ht="19.5" customHeight="1">
      <c r="A82" s="82" t="s">
        <v>108</v>
      </c>
    </row>
    <row r="83" spans="1:2" ht="33" customHeight="1">
      <c r="A83" s="82" t="s">
        <v>109</v>
      </c>
    </row>
    <row r="84" spans="1:2" ht="34.5" customHeight="1">
      <c r="A84" s="82" t="s">
        <v>110</v>
      </c>
    </row>
    <row r="85" spans="1:2" ht="33.75" customHeight="1">
      <c r="A85" s="82" t="s">
        <v>111</v>
      </c>
    </row>
    <row r="86" spans="1:2" ht="21.75" customHeight="1">
      <c r="A86" s="82" t="s">
        <v>112</v>
      </c>
    </row>
    <row r="87" spans="1:2" ht="38.25">
      <c r="A87" s="82" t="s">
        <v>113</v>
      </c>
    </row>
    <row r="88" spans="1:2" ht="33" customHeight="1">
      <c r="A88" s="82" t="s">
        <v>114</v>
      </c>
    </row>
    <row r="89" spans="1:2" ht="38.25">
      <c r="A89" s="82" t="s">
        <v>115</v>
      </c>
    </row>
    <row r="90" spans="1:2">
      <c r="A90" s="78" t="s">
        <v>310</v>
      </c>
    </row>
    <row r="91" spans="1:2" ht="34.5" customHeight="1">
      <c r="A91" s="82" t="s">
        <v>116</v>
      </c>
    </row>
    <row r="92" spans="1:2" ht="21" customHeight="1">
      <c r="A92" s="82" t="s">
        <v>117</v>
      </c>
    </row>
    <row r="93" spans="1:2" ht="32.25" customHeight="1">
      <c r="A93" s="82" t="s">
        <v>118</v>
      </c>
    </row>
    <row r="94" spans="1:2" ht="18.75" customHeight="1">
      <c r="A94" s="82" t="s">
        <v>119</v>
      </c>
    </row>
    <row r="95" spans="1:2" ht="18.75" customHeight="1">
      <c r="A95" s="82"/>
    </row>
    <row r="96" spans="1:2" ht="18.75" customHeight="1">
      <c r="A96" s="164" t="s">
        <v>281</v>
      </c>
      <c r="B96" s="88" t="s">
        <v>139</v>
      </c>
    </row>
    <row r="97" spans="1:2" ht="18.75" customHeight="1">
      <c r="A97" s="82" t="s">
        <v>282</v>
      </c>
    </row>
    <row r="98" spans="1:2" ht="63" customHeight="1">
      <c r="A98" s="82" t="s">
        <v>311</v>
      </c>
    </row>
    <row r="99" spans="1:2" ht="31.5" customHeight="1">
      <c r="A99" s="82" t="s">
        <v>331</v>
      </c>
    </row>
    <row r="101" spans="1:2" ht="18">
      <c r="A101" s="164" t="s">
        <v>312</v>
      </c>
      <c r="B101" s="88" t="s">
        <v>139</v>
      </c>
    </row>
    <row r="102" spans="1:2" ht="63.75">
      <c r="A102" s="79" t="s">
        <v>313</v>
      </c>
    </row>
    <row r="103" spans="1:2" ht="20.25" customHeight="1">
      <c r="A103" s="79" t="s">
        <v>120</v>
      </c>
    </row>
    <row r="104" spans="1:2" ht="16.5" customHeight="1">
      <c r="A104" s="83" t="s">
        <v>121</v>
      </c>
    </row>
    <row r="105" spans="1:2" ht="16.5" customHeight="1">
      <c r="A105" s="83" t="s">
        <v>122</v>
      </c>
    </row>
    <row r="106" spans="1:2" ht="16.5" customHeight="1">
      <c r="A106" s="83" t="s">
        <v>123</v>
      </c>
    </row>
    <row r="107" spans="1:2" ht="16.5" customHeight="1">
      <c r="A107" s="83" t="s">
        <v>255</v>
      </c>
    </row>
    <row r="108" spans="1:2" ht="16.5" customHeight="1">
      <c r="A108" s="83" t="s">
        <v>124</v>
      </c>
    </row>
    <row r="109" spans="1:2" ht="16.5" customHeight="1">
      <c r="A109" s="83" t="s">
        <v>125</v>
      </c>
    </row>
    <row r="110" spans="1:2" ht="16.5" customHeight="1">
      <c r="A110" s="83" t="s">
        <v>126</v>
      </c>
    </row>
    <row r="111" spans="1:2" ht="16.5" customHeight="1">
      <c r="A111" s="83" t="s">
        <v>127</v>
      </c>
    </row>
    <row r="112" spans="1:2" ht="16.5" customHeight="1">
      <c r="A112" s="83" t="s">
        <v>128</v>
      </c>
    </row>
    <row r="113" spans="1:2" ht="16.5" customHeight="1">
      <c r="A113" s="83" t="s">
        <v>129</v>
      </c>
    </row>
    <row r="114" spans="1:2" ht="16.5" customHeight="1">
      <c r="A114" s="83" t="s">
        <v>130</v>
      </c>
    </row>
    <row r="115" spans="1:2" ht="63.75">
      <c r="A115" s="79" t="s">
        <v>256</v>
      </c>
    </row>
    <row r="116" spans="1:2">
      <c r="A116" s="79"/>
    </row>
    <row r="117" spans="1:2" ht="18">
      <c r="A117" s="164" t="s">
        <v>131</v>
      </c>
      <c r="B117" s="88" t="s">
        <v>139</v>
      </c>
    </row>
    <row r="118" spans="1:2" ht="17.25" customHeight="1">
      <c r="A118" s="78" t="s">
        <v>314</v>
      </c>
    </row>
    <row r="119" spans="1:2" ht="17.25" customHeight="1">
      <c r="A119" s="78" t="s">
        <v>315</v>
      </c>
    </row>
    <row r="120" spans="1:2" ht="17.25" customHeight="1">
      <c r="A120" s="78" t="s">
        <v>132</v>
      </c>
    </row>
    <row r="121" spans="1:2" ht="17.25" customHeight="1">
      <c r="A121" s="78" t="s">
        <v>133</v>
      </c>
      <c r="B121" s="88" t="s">
        <v>139</v>
      </c>
    </row>
    <row r="122" spans="1:2" ht="17.25" customHeight="1"/>
    <row r="123" spans="1:2" ht="17.25" customHeight="1"/>
    <row r="124" spans="1:2" ht="17.25" customHeight="1"/>
    <row r="125" spans="1:2" ht="17.25" customHeight="1">
      <c r="A125" s="78"/>
      <c r="B125" s="88" t="s">
        <v>139</v>
      </c>
    </row>
    <row r="126" spans="1:2" ht="50.25" customHeight="1">
      <c r="A126" s="79" t="s">
        <v>134</v>
      </c>
    </row>
    <row r="127" spans="1:2" ht="17.25" customHeight="1">
      <c r="A127" s="78"/>
    </row>
    <row r="128" spans="1:2" ht="17.25" customHeight="1"/>
    <row r="129" spans="1:2" ht="17.25" customHeight="1"/>
    <row r="130" spans="1:2" ht="17.25" customHeight="1"/>
    <row r="131" spans="1:2" ht="17.25" customHeight="1"/>
    <row r="132" spans="1:2" ht="17.25" customHeight="1"/>
    <row r="133" spans="1:2" ht="17.25" customHeight="1"/>
    <row r="134" spans="1:2" ht="17.25" customHeight="1"/>
    <row r="135" spans="1:2" ht="17.25" customHeight="1"/>
    <row r="136" spans="1:2" ht="17.25" customHeight="1"/>
    <row r="137" spans="1:2" ht="17.25" customHeight="1"/>
    <row r="138" spans="1:2" ht="17.25" customHeight="1"/>
    <row r="139" spans="1:2" ht="17.25" customHeight="1"/>
    <row r="140" spans="1:2" ht="17.25" customHeight="1"/>
    <row r="141" spans="1:2" ht="17.25" customHeight="1"/>
    <row r="142" spans="1:2" ht="17.25" customHeight="1">
      <c r="A142" s="78" t="s">
        <v>135</v>
      </c>
      <c r="B142" s="88" t="s">
        <v>139</v>
      </c>
    </row>
    <row r="143" spans="1:2" ht="17.25" customHeight="1"/>
    <row r="144" spans="1:2" ht="17.25" customHeight="1"/>
    <row r="145" spans="1:2" ht="17.25" customHeight="1"/>
    <row r="146" spans="1:2" ht="17.25" customHeight="1"/>
    <row r="147" spans="1:2" ht="17.25" customHeight="1"/>
    <row r="148" spans="1:2" ht="17.25" customHeight="1"/>
    <row r="149" spans="1:2" ht="17.25" customHeight="1"/>
    <row r="150" spans="1:2" ht="17.25" customHeight="1">
      <c r="A150" s="78" t="s">
        <v>136</v>
      </c>
    </row>
    <row r="151" spans="1:2" ht="17.25" customHeight="1"/>
    <row r="152" spans="1:2" ht="17.25" customHeight="1"/>
    <row r="153" spans="1:2" ht="17.25" customHeight="1"/>
    <row r="154" spans="1:2" ht="17.25" customHeight="1"/>
    <row r="155" spans="1:2" ht="17.25" customHeight="1"/>
    <row r="156" spans="1:2" ht="17.25" customHeight="1">
      <c r="A156" s="78" t="s">
        <v>142</v>
      </c>
    </row>
    <row r="157" spans="1:2" ht="17.25" customHeight="1">
      <c r="A157" s="78" t="s">
        <v>143</v>
      </c>
    </row>
    <row r="158" spans="1:2" ht="17.25" customHeight="1">
      <c r="A158" s="78" t="s">
        <v>144</v>
      </c>
      <c r="B158" s="88" t="s">
        <v>139</v>
      </c>
    </row>
    <row r="159" spans="1:2" ht="17.25" customHeight="1"/>
    <row r="160" spans="1:2" ht="17.25" customHeight="1"/>
    <row r="161" spans="1:1" ht="17.25" customHeight="1"/>
    <row r="162" spans="1:1" ht="17.25" customHeight="1"/>
    <row r="163" spans="1:1" ht="17.25" customHeight="1"/>
    <row r="164" spans="1:1" ht="17.25" customHeight="1"/>
    <row r="165" spans="1:1" ht="17.25" customHeight="1"/>
    <row r="166" spans="1:1" ht="17.25" customHeight="1">
      <c r="A166" s="78" t="s">
        <v>146</v>
      </c>
    </row>
    <row r="167" spans="1:1" ht="17.25" customHeight="1">
      <c r="A167" s="78" t="s">
        <v>147</v>
      </c>
    </row>
    <row r="168" spans="1:1" ht="17.25" customHeight="1">
      <c r="A168" s="78" t="s">
        <v>148</v>
      </c>
    </row>
    <row r="169" spans="1:1" ht="17.25" customHeight="1"/>
    <row r="170" spans="1:1" ht="17.25" customHeight="1"/>
    <row r="171" spans="1:1" ht="17.25" customHeight="1"/>
    <row r="172" spans="1:1" ht="17.25" customHeight="1"/>
    <row r="173" spans="1:1" ht="17.25" customHeight="1"/>
    <row r="174" spans="1:1" ht="17.25" customHeight="1"/>
    <row r="175" spans="1:1" ht="36.75" customHeight="1">
      <c r="A175" s="79" t="s">
        <v>150</v>
      </c>
    </row>
    <row r="176" spans="1:1" ht="17.25" customHeight="1"/>
    <row r="177" spans="1:2" ht="17.25" customHeight="1"/>
    <row r="178" spans="1:2" ht="17.25" customHeight="1"/>
    <row r="179" spans="1:2" ht="17.25" customHeight="1"/>
    <row r="180" spans="1:2" ht="17.25" customHeight="1">
      <c r="A180" s="78" t="s">
        <v>316</v>
      </c>
      <c r="B180" s="88" t="s">
        <v>139</v>
      </c>
    </row>
    <row r="181" spans="1:2" ht="17.25" customHeight="1"/>
    <row r="182" spans="1:2" ht="17.25" customHeight="1"/>
    <row r="183" spans="1:2" ht="17.25" customHeight="1"/>
    <row r="184" spans="1:2" ht="17.25" customHeight="1"/>
    <row r="185" spans="1:2" ht="51.75" customHeight="1">
      <c r="A185" s="79" t="s">
        <v>162</v>
      </c>
    </row>
    <row r="186" spans="1:2" ht="15.75" customHeight="1">
      <c r="A186" s="79"/>
    </row>
    <row r="187" spans="1:2" ht="17.25" customHeight="1">
      <c r="A187" s="164" t="s">
        <v>317</v>
      </c>
    </row>
    <row r="188" spans="1:2" ht="44.25" customHeight="1">
      <c r="A188" s="79" t="s">
        <v>332</v>
      </c>
    </row>
    <row r="189" spans="1:2" ht="17.25" customHeight="1">
      <c r="A189" s="167" t="s">
        <v>318</v>
      </c>
    </row>
    <row r="190" spans="1:2" ht="35.25" customHeight="1">
      <c r="A190" s="79" t="s">
        <v>319</v>
      </c>
    </row>
    <row r="191" spans="1:2" ht="17.25" customHeight="1">
      <c r="A191" s="90" t="s">
        <v>152</v>
      </c>
    </row>
    <row r="192" spans="1:2" ht="17.25" customHeight="1">
      <c r="A192" s="90" t="s">
        <v>158</v>
      </c>
    </row>
    <row r="193" spans="1:2" ht="17.25" customHeight="1">
      <c r="A193" s="90" t="s">
        <v>320</v>
      </c>
      <c r="B193" s="88" t="s">
        <v>139</v>
      </c>
    </row>
    <row r="194" spans="1:2" ht="17.25" customHeight="1">
      <c r="A194" s="90" t="s">
        <v>153</v>
      </c>
    </row>
    <row r="195" spans="1:2" ht="17.25" customHeight="1">
      <c r="A195" s="90" t="s">
        <v>154</v>
      </c>
    </row>
    <row r="196" spans="1:2" ht="17.25" customHeight="1">
      <c r="A196" s="90" t="s">
        <v>157</v>
      </c>
    </row>
    <row r="197" spans="1:2" ht="9" customHeight="1">
      <c r="A197" s="90"/>
    </row>
    <row r="198" spans="1:2" ht="17.25" customHeight="1">
      <c r="A198" s="167" t="s">
        <v>251</v>
      </c>
    </row>
    <row r="199" spans="1:2" ht="17.25" customHeight="1">
      <c r="A199" s="167"/>
    </row>
    <row r="200" spans="1:2" ht="17.25" customHeight="1">
      <c r="A200" s="167"/>
    </row>
    <row r="201" spans="1:2" ht="17.25" customHeight="1">
      <c r="A201" s="167"/>
    </row>
    <row r="202" spans="1:2" ht="17.25" customHeight="1">
      <c r="A202" s="167"/>
    </row>
    <row r="203" spans="1:2" ht="17.25" customHeight="1">
      <c r="A203" s="167"/>
    </row>
    <row r="204" spans="1:2" ht="17.25" customHeight="1">
      <c r="A204" s="90"/>
    </row>
    <row r="205" spans="1:2" ht="48.75" customHeight="1">
      <c r="A205" s="79" t="s">
        <v>253</v>
      </c>
    </row>
    <row r="206" spans="1:2" ht="17.25" customHeight="1">
      <c r="A206" s="90"/>
    </row>
    <row r="207" spans="1:2" ht="17.25" customHeight="1">
      <c r="A207" s="164" t="s">
        <v>155</v>
      </c>
      <c r="B207" s="88" t="s">
        <v>139</v>
      </c>
    </row>
    <row r="208" spans="1:2" ht="49.5" customHeight="1">
      <c r="A208" s="79" t="s">
        <v>321</v>
      </c>
    </row>
    <row r="209" spans="1:2" ht="50.25" customHeight="1">
      <c r="A209" s="79" t="s">
        <v>161</v>
      </c>
    </row>
    <row r="210" spans="1:2" ht="17.25" customHeight="1">
      <c r="A210" s="78" t="s">
        <v>156</v>
      </c>
    </row>
    <row r="211" spans="1:2" ht="17.25" customHeight="1"/>
    <row r="212" spans="1:2" ht="17.25" customHeight="1">
      <c r="A212" s="164" t="s">
        <v>247</v>
      </c>
      <c r="B212" s="88" t="s">
        <v>139</v>
      </c>
    </row>
    <row r="213" spans="1:2" ht="24.75" customHeight="1">
      <c r="A213" s="78" t="s">
        <v>249</v>
      </c>
    </row>
    <row r="214" spans="1:2" ht="40.5" customHeight="1">
      <c r="A214" s="79" t="s">
        <v>333</v>
      </c>
    </row>
    <row r="215" spans="1:2" ht="33" customHeight="1">
      <c r="A215" s="79" t="s">
        <v>250</v>
      </c>
    </row>
    <row r="216" spans="1:2" ht="17.25" customHeight="1">
      <c r="A216" s="78"/>
    </row>
    <row r="217" spans="1:2" ht="17.25" customHeight="1">
      <c r="A217" s="78"/>
    </row>
    <row r="218" spans="1:2" ht="17.25" customHeight="1">
      <c r="A218" s="78"/>
    </row>
    <row r="219" spans="1:2" ht="17.25" customHeight="1">
      <c r="A219" s="78"/>
    </row>
    <row r="220" spans="1:2" ht="17.25" customHeight="1">
      <c r="A220" s="78"/>
    </row>
    <row r="221" spans="1:2" ht="17.25" customHeight="1">
      <c r="A221" s="78"/>
    </row>
    <row r="222" spans="1:2" ht="17.25" customHeight="1">
      <c r="A222" s="78"/>
    </row>
    <row r="223" spans="1:2" ht="17.25" customHeight="1">
      <c r="A223" s="78"/>
    </row>
    <row r="224" spans="1:2" ht="17.25" customHeight="1">
      <c r="A224" s="78"/>
    </row>
    <row r="225" spans="1:2" ht="17.25" customHeight="1">
      <c r="A225" s="78"/>
    </row>
    <row r="226" spans="1:2" ht="17.25" customHeight="1">
      <c r="A226" s="78"/>
    </row>
    <row r="227" spans="1:2" ht="17.25" customHeight="1">
      <c r="A227" s="78"/>
    </row>
    <row r="228" spans="1:2" ht="17.25" customHeight="1">
      <c r="A228" s="78"/>
    </row>
    <row r="229" spans="1:2" ht="17.25" customHeight="1">
      <c r="A229" s="78"/>
    </row>
    <row r="230" spans="1:2" ht="17.25" customHeight="1">
      <c r="A230" s="78"/>
    </row>
    <row r="231" spans="1:2" ht="17.25" customHeight="1">
      <c r="A231" s="78" t="s">
        <v>248</v>
      </c>
      <c r="B231" s="88" t="s">
        <v>139</v>
      </c>
    </row>
    <row r="232" spans="1:2" ht="17.25" customHeight="1">
      <c r="A232" s="78"/>
    </row>
    <row r="233" spans="1:2" ht="17.25" customHeight="1">
      <c r="A233" s="78"/>
    </row>
    <row r="234" spans="1:2" ht="17.25" customHeight="1">
      <c r="A234" s="78"/>
    </row>
    <row r="235" spans="1:2" ht="17.25" customHeight="1">
      <c r="A235" s="78"/>
    </row>
    <row r="236" spans="1:2" ht="17.25" customHeight="1">
      <c r="A236" s="78"/>
    </row>
    <row r="237" spans="1:2" ht="17.25" customHeight="1">
      <c r="A237" s="78"/>
    </row>
    <row r="238" spans="1:2" ht="17.25" customHeight="1">
      <c r="A238" s="78"/>
    </row>
    <row r="239" spans="1:2" ht="17.25" customHeight="1">
      <c r="A239" s="78"/>
    </row>
    <row r="240" spans="1:2" ht="17.25" customHeight="1"/>
    <row r="241" spans="1:2" ht="17.25" customHeight="1">
      <c r="A241" s="78"/>
    </row>
    <row r="242" spans="1:2" ht="17.25" customHeight="1"/>
    <row r="243" spans="1:2" ht="17.25" customHeight="1">
      <c r="A243" s="164" t="s">
        <v>163</v>
      </c>
      <c r="B243" s="88" t="s">
        <v>139</v>
      </c>
    </row>
    <row r="244" spans="1:2" ht="17.25" customHeight="1">
      <c r="A244" s="78" t="s">
        <v>165</v>
      </c>
    </row>
    <row r="245" spans="1:2" ht="17.25" customHeight="1">
      <c r="A245" s="78" t="s">
        <v>166</v>
      </c>
    </row>
    <row r="246" spans="1:2" ht="17.25" customHeight="1">
      <c r="A246" s="78" t="s">
        <v>322</v>
      </c>
    </row>
    <row r="247" spans="1:2" ht="17.25" customHeight="1">
      <c r="A247" s="78" t="s">
        <v>334</v>
      </c>
    </row>
    <row r="248" spans="1:2" ht="17.25" customHeight="1">
      <c r="A248" s="78" t="s">
        <v>323</v>
      </c>
    </row>
    <row r="249" spans="1:2" ht="17.25" customHeight="1">
      <c r="A249" s="78" t="s">
        <v>164</v>
      </c>
    </row>
    <row r="250" spans="1:2" ht="34.5" customHeight="1">
      <c r="A250" s="79" t="s">
        <v>324</v>
      </c>
    </row>
    <row r="251" spans="1:2" ht="14.25" customHeight="1">
      <c r="A251" s="79"/>
    </row>
    <row r="252" spans="1:2" ht="24.75" customHeight="1">
      <c r="A252" s="164" t="s">
        <v>335</v>
      </c>
      <c r="B252" s="88" t="s">
        <v>139</v>
      </c>
    </row>
    <row r="253" spans="1:2" ht="24.75" customHeight="1">
      <c r="A253" s="164"/>
    </row>
    <row r="254" spans="1:2" ht="24.75" customHeight="1">
      <c r="A254" s="164"/>
    </row>
    <row r="255" spans="1:2" ht="24.75" customHeight="1">
      <c r="A255" s="164"/>
    </row>
    <row r="256" spans="1:2" ht="24.75" customHeight="1">
      <c r="A256" s="164"/>
    </row>
    <row r="257" spans="1:1" ht="24.75" customHeight="1">
      <c r="A257" s="164"/>
    </row>
    <row r="258" spans="1:1" ht="34.5" customHeight="1">
      <c r="A258" s="79"/>
    </row>
    <row r="259" spans="1:1" ht="34.5" customHeight="1">
      <c r="A259" s="79"/>
    </row>
    <row r="260" spans="1:1" ht="17.25" customHeight="1"/>
    <row r="261" spans="1:1" ht="17.25" customHeight="1"/>
    <row r="262" spans="1:1" ht="17.25" customHeight="1"/>
    <row r="263" spans="1:1" ht="17.25" customHeight="1"/>
    <row r="264" spans="1:1" ht="17.25" customHeight="1"/>
    <row r="265" spans="1:1" ht="17.25" customHeight="1"/>
    <row r="266" spans="1:1" ht="17.25" customHeight="1"/>
    <row r="267" spans="1:1" ht="17.25" customHeight="1"/>
    <row r="268" spans="1:1" ht="17.25" customHeight="1"/>
    <row r="269" spans="1:1" ht="17.25" customHeight="1"/>
    <row r="270" spans="1:1" ht="17.25" customHeight="1"/>
    <row r="271" spans="1:1" ht="17.25" customHeight="1"/>
    <row r="272" spans="1:1" ht="17.25" customHeight="1"/>
    <row r="273" ht="17.25" customHeight="1"/>
    <row r="274" ht="17.25" customHeight="1"/>
    <row r="275" ht="17.25" customHeight="1"/>
  </sheetData>
  <hyperlinks>
    <hyperlink ref="A46" location="What_is_HIRARC" display="1). What is HIRARC"/>
    <hyperlink ref="A48" location="Custom_made" display="2). Custom-made HIRARC for OHS Practitioner"/>
    <hyperlink ref="A49" location="how_to_run" display="3). How to run the system"/>
    <hyperlink ref="A50" location="input_department" display="Input for departmental information"/>
    <hyperlink ref="A51" location="input_process" display="Define process and activity insequence (Note #5)"/>
    <hyperlink ref="A52" location="define_process" display="Select the process need to be assessed &amp; nature of activity (Note #6 &amp; #7)"/>
    <hyperlink ref="A53" location="hazard_identification" display="Hazard Identification and determining the potential risk"/>
    <hyperlink ref="A54" location="Risk_analysis" display="Analyse the risk and select the applicable legal"/>
    <hyperlink ref="A55" location="risk_evaluation" display="Evaluating the risk (likelihood vs severity) (Notes #13)"/>
    <hyperlink ref="B76" location="User_Manual" display="Top"/>
    <hyperlink ref="A56" location="Evaluation_complete" display="Evaluation complete and records update (Notes #14 &amp; #15)"/>
    <hyperlink ref="A57" location="evaluationcompleted_latest" display="4). Completing the HIRARC output"/>
    <hyperlink ref="A60" location="saving_printing" display="5). Saving / Printing"/>
    <hyperlink ref="A62" location="ADVANTAGE" display="8). Benefits and advantages of using this template"/>
    <hyperlink ref="A61" location="correction1" display="6). Correction"/>
    <hyperlink ref="A58:A59" location="evaluation_comple" display="Additional information in HIRARC format"/>
    <hyperlink ref="B101" location="User_Manual" display="Top"/>
    <hyperlink ref="B117" location="User_Manual" display="Top"/>
    <hyperlink ref="B121" location="User_Manual" display="Top"/>
    <hyperlink ref="B125" location="User_Manual" display="Top"/>
    <hyperlink ref="B142" location="User_Manual" display="Top"/>
    <hyperlink ref="B158" location="User_Manual" display="Top"/>
    <hyperlink ref="B180" location="User_Manual" display="Top"/>
    <hyperlink ref="B193" location="User_Manual" display="Top"/>
    <hyperlink ref="B207" location="User_Manual" display="Top"/>
    <hyperlink ref="B212" location="User_Manual" display="Top"/>
    <hyperlink ref="B231" location="User_Manual" display="Top"/>
    <hyperlink ref="B243" location="User_Manual" display="Top"/>
    <hyperlink ref="B96" location="User_Manual" display="Top"/>
    <hyperlink ref="A47" location="hazid" display="2). Workplace Assessment through HAZID Table"/>
    <hyperlink ref="A63" location="userfriendliness" display="9). Userfriendliness of the HIRARC"/>
    <hyperlink ref="B252" location="User_Manual" display="Top"/>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78"/>
  <sheetViews>
    <sheetView showGridLines="0" showRowColHeaders="0" tabSelected="1" zoomScale="118" zoomScaleNormal="118" workbookViewId="0">
      <selection activeCell="C11" sqref="C11"/>
    </sheetView>
  </sheetViews>
  <sheetFormatPr defaultColWidth="0" defaultRowHeight="14.25" customHeight="1" zeroHeight="1"/>
  <cols>
    <col min="1" max="1" width="7.5703125" style="207" customWidth="1"/>
    <col min="2" max="14" width="9.140625" style="208" customWidth="1"/>
    <col min="15" max="15" width="6.85546875" style="209" customWidth="1"/>
    <col min="16" max="16384" width="10.28515625" style="197" hidden="1"/>
  </cols>
  <sheetData>
    <row r="1" spans="1:15" ht="14.25" customHeight="1" thickBot="1">
      <c r="A1" s="208"/>
      <c r="O1" s="208"/>
    </row>
    <row r="2" spans="1:15" s="196" customFormat="1" ht="96.75" customHeight="1">
      <c r="A2" s="294" t="s">
        <v>581</v>
      </c>
      <c r="B2" s="295"/>
      <c r="C2" s="295"/>
      <c r="D2" s="295"/>
      <c r="E2" s="295"/>
      <c r="F2" s="295"/>
      <c r="G2" s="295"/>
      <c r="H2" s="295"/>
      <c r="I2" s="295"/>
      <c r="J2" s="295"/>
      <c r="K2" s="295"/>
      <c r="L2" s="295"/>
      <c r="M2" s="295"/>
      <c r="N2" s="295"/>
      <c r="O2" s="296"/>
    </row>
    <row r="3" spans="1:15" ht="12.75">
      <c r="A3" s="297" t="s">
        <v>345</v>
      </c>
      <c r="B3" s="298"/>
      <c r="C3" s="298"/>
      <c r="D3" s="298"/>
      <c r="E3" s="298"/>
      <c r="F3" s="298"/>
      <c r="G3" s="298"/>
      <c r="H3" s="298"/>
      <c r="I3" s="298"/>
      <c r="J3" s="298"/>
      <c r="K3" s="298"/>
      <c r="L3" s="298"/>
      <c r="M3" s="298"/>
      <c r="N3" s="298"/>
      <c r="O3" s="299"/>
    </row>
    <row r="4" spans="1:15" ht="12.75">
      <c r="A4" s="297"/>
      <c r="B4" s="298"/>
      <c r="C4" s="298"/>
      <c r="D4" s="298"/>
      <c r="E4" s="298"/>
      <c r="F4" s="298"/>
      <c r="G4" s="298"/>
      <c r="H4" s="298"/>
      <c r="I4" s="298"/>
      <c r="J4" s="298"/>
      <c r="K4" s="298"/>
      <c r="L4" s="298"/>
      <c r="M4" s="298"/>
      <c r="N4" s="298"/>
      <c r="O4" s="299"/>
    </row>
    <row r="5" spans="1:15" ht="12.75">
      <c r="A5" s="297"/>
      <c r="B5" s="298"/>
      <c r="C5" s="298"/>
      <c r="D5" s="298"/>
      <c r="E5" s="298"/>
      <c r="F5" s="298"/>
      <c r="G5" s="298"/>
      <c r="H5" s="298"/>
      <c r="I5" s="298"/>
      <c r="J5" s="298"/>
      <c r="K5" s="298"/>
      <c r="L5" s="298"/>
      <c r="M5" s="298"/>
      <c r="N5" s="298"/>
      <c r="O5" s="299"/>
    </row>
    <row r="6" spans="1:15" ht="12.75">
      <c r="A6" s="213"/>
      <c r="B6" s="200"/>
      <c r="C6" s="200"/>
      <c r="D6" s="21"/>
      <c r="E6" s="21"/>
      <c r="F6" s="21"/>
      <c r="G6" s="21"/>
      <c r="H6" s="21"/>
      <c r="I6" s="21"/>
      <c r="J6" s="21"/>
      <c r="K6" s="21"/>
      <c r="L6" s="21"/>
      <c r="M6" s="21"/>
      <c r="N6" s="21"/>
      <c r="O6" s="211"/>
    </row>
    <row r="7" spans="1:15" ht="18.75">
      <c r="A7" s="213"/>
      <c r="B7" s="200"/>
      <c r="C7" s="200"/>
      <c r="D7" s="201"/>
      <c r="E7" s="21"/>
      <c r="F7" s="21"/>
      <c r="G7" s="21"/>
      <c r="H7" s="21"/>
      <c r="I7" s="21"/>
      <c r="J7" s="21"/>
      <c r="K7" s="21"/>
      <c r="L7" s="21"/>
      <c r="M7" s="21"/>
      <c r="N7" s="21"/>
      <c r="O7" s="211"/>
    </row>
    <row r="8" spans="1:15" ht="12.75">
      <c r="A8" s="212"/>
      <c r="B8" s="199"/>
      <c r="C8" s="199"/>
      <c r="D8" s="21"/>
      <c r="E8" s="21"/>
      <c r="F8" s="21"/>
      <c r="G8" s="21"/>
      <c r="H8" s="21"/>
      <c r="I8" s="21"/>
      <c r="J8" s="21"/>
      <c r="K8" s="21"/>
      <c r="L8" s="21"/>
      <c r="M8" s="21"/>
      <c r="N8" s="21"/>
      <c r="O8" s="211"/>
    </row>
    <row r="9" spans="1:15" ht="12.75">
      <c r="A9" s="214"/>
      <c r="B9" s="202"/>
      <c r="C9" s="202"/>
      <c r="D9" s="21"/>
      <c r="E9" s="21"/>
      <c r="F9" s="21"/>
      <c r="G9" s="21"/>
      <c r="H9" s="21"/>
      <c r="I9" s="21"/>
      <c r="J9" s="21"/>
      <c r="K9" s="21"/>
      <c r="L9" s="21"/>
      <c r="M9" s="21"/>
      <c r="N9" s="21"/>
      <c r="O9" s="211"/>
    </row>
    <row r="10" spans="1:15" ht="12.75">
      <c r="A10" s="214"/>
      <c r="B10" s="202"/>
      <c r="C10" s="202"/>
      <c r="D10" s="21"/>
      <c r="E10" s="21"/>
      <c r="F10" s="21"/>
      <c r="G10" s="21"/>
      <c r="H10" s="21"/>
      <c r="I10" s="21"/>
      <c r="J10" s="21"/>
      <c r="K10" s="21"/>
      <c r="L10" s="21"/>
      <c r="M10" s="21"/>
      <c r="N10" s="21"/>
      <c r="O10" s="211"/>
    </row>
    <row r="11" spans="1:15" ht="18.75">
      <c r="A11" s="214"/>
      <c r="B11" s="202"/>
      <c r="C11" s="202"/>
      <c r="D11" s="201"/>
      <c r="E11" s="21"/>
      <c r="F11" s="21"/>
      <c r="G11" s="21"/>
      <c r="H11" s="21"/>
      <c r="I11" s="21"/>
      <c r="J11" s="21"/>
      <c r="K11" s="21"/>
      <c r="L11" s="21"/>
      <c r="M11" s="21"/>
      <c r="N11" s="21"/>
      <c r="O11" s="211"/>
    </row>
    <row r="12" spans="1:15" ht="12.75">
      <c r="A12" s="212"/>
      <c r="B12" s="199"/>
      <c r="C12" s="199"/>
      <c r="D12" s="21"/>
      <c r="E12" s="21"/>
      <c r="F12" s="21"/>
      <c r="G12" s="21"/>
      <c r="H12" s="21"/>
      <c r="I12" s="21"/>
      <c r="J12" s="21"/>
      <c r="K12" s="21"/>
      <c r="L12" s="21"/>
      <c r="M12" s="21"/>
      <c r="N12" s="21"/>
      <c r="O12" s="211"/>
    </row>
    <row r="13" spans="1:15" ht="12.75">
      <c r="A13" s="210"/>
      <c r="B13" s="21"/>
      <c r="C13" s="21"/>
      <c r="D13" s="21"/>
      <c r="E13" s="21"/>
      <c r="F13" s="21"/>
      <c r="G13" s="21"/>
      <c r="H13" s="21"/>
      <c r="I13" s="21"/>
      <c r="J13" s="21"/>
      <c r="K13" s="21"/>
      <c r="L13" s="21"/>
      <c r="M13" s="21"/>
      <c r="N13" s="21"/>
      <c r="O13" s="211"/>
    </row>
    <row r="14" spans="1:15" s="198" customFormat="1" ht="12.75">
      <c r="A14" s="215"/>
      <c r="B14" s="203"/>
      <c r="C14" s="203"/>
      <c r="D14" s="203"/>
      <c r="E14" s="203"/>
      <c r="F14" s="203"/>
      <c r="G14" s="203"/>
      <c r="H14" s="203"/>
      <c r="I14" s="203"/>
      <c r="J14" s="203"/>
      <c r="K14" s="203"/>
      <c r="L14" s="203"/>
      <c r="M14" s="203"/>
      <c r="N14" s="203"/>
      <c r="O14" s="216"/>
    </row>
    <row r="15" spans="1:15" s="198" customFormat="1" ht="12.75">
      <c r="A15" s="215"/>
      <c r="B15" s="203"/>
      <c r="C15" s="203"/>
      <c r="D15" s="203"/>
      <c r="E15" s="203"/>
      <c r="F15" s="203"/>
      <c r="G15" s="203"/>
      <c r="H15" s="203"/>
      <c r="I15" s="203"/>
      <c r="J15" s="203"/>
      <c r="K15" s="203"/>
      <c r="L15" s="203"/>
      <c r="M15" s="203"/>
      <c r="N15" s="203"/>
      <c r="O15" s="216"/>
    </row>
    <row r="16" spans="1:15" s="198" customFormat="1" ht="12.75">
      <c r="A16" s="215"/>
      <c r="B16" s="203"/>
      <c r="C16" s="203"/>
      <c r="D16" s="203"/>
      <c r="E16" s="203"/>
      <c r="F16" s="203"/>
      <c r="G16" s="203"/>
      <c r="H16" s="203"/>
      <c r="I16" s="203"/>
      <c r="J16" s="203"/>
      <c r="K16" s="203"/>
      <c r="L16" s="203"/>
      <c r="M16" s="203"/>
      <c r="N16" s="203"/>
      <c r="O16" s="216"/>
    </row>
    <row r="17" spans="1:15" s="198" customFormat="1" ht="12.75">
      <c r="A17" s="215"/>
      <c r="B17" s="203"/>
      <c r="C17" s="203"/>
      <c r="D17" s="203"/>
      <c r="E17" s="203"/>
      <c r="F17" s="203"/>
      <c r="G17" s="203"/>
      <c r="H17" s="203"/>
      <c r="I17" s="203"/>
      <c r="J17" s="203"/>
      <c r="K17" s="203"/>
      <c r="L17" s="203"/>
      <c r="M17" s="203"/>
      <c r="N17" s="203"/>
      <c r="O17" s="216"/>
    </row>
    <row r="18" spans="1:15" s="198" customFormat="1" ht="12.75">
      <c r="A18" s="215"/>
      <c r="B18" s="203"/>
      <c r="C18" s="203"/>
      <c r="D18" s="203"/>
      <c r="E18" s="203"/>
      <c r="F18" s="203"/>
      <c r="G18" s="203"/>
      <c r="H18" s="203"/>
      <c r="I18" s="203"/>
      <c r="J18" s="203"/>
      <c r="K18" s="203"/>
      <c r="L18" s="203"/>
      <c r="M18" s="203"/>
      <c r="N18" s="203"/>
      <c r="O18" s="216"/>
    </row>
    <row r="19" spans="1:15" s="198" customFormat="1" ht="12.75">
      <c r="A19" s="215"/>
      <c r="B19" s="203"/>
      <c r="C19" s="203"/>
      <c r="D19" s="203"/>
      <c r="E19" s="203"/>
      <c r="F19" s="203"/>
      <c r="G19" s="203"/>
      <c r="H19" s="203"/>
      <c r="I19" s="203"/>
      <c r="J19" s="203"/>
      <c r="K19" s="203"/>
      <c r="L19" s="203"/>
      <c r="M19" s="203"/>
      <c r="N19" s="203"/>
      <c r="O19" s="216"/>
    </row>
    <row r="20" spans="1:15" s="198" customFormat="1" ht="13.5" thickBot="1">
      <c r="A20" s="217"/>
      <c r="B20" s="218"/>
      <c r="C20" s="218"/>
      <c r="D20" s="218"/>
      <c r="E20" s="218"/>
      <c r="F20" s="218"/>
      <c r="G20" s="218"/>
      <c r="H20" s="218"/>
      <c r="I20" s="218"/>
      <c r="J20" s="218"/>
      <c r="K20" s="218"/>
      <c r="L20" s="218"/>
      <c r="M20" s="218"/>
      <c r="N20" s="218"/>
      <c r="O20" s="219"/>
    </row>
    <row r="21" spans="1:15" s="30" customFormat="1" ht="15.75" hidden="1" customHeight="1">
      <c r="A21" s="204"/>
      <c r="B21" s="205"/>
      <c r="C21" s="205"/>
      <c r="D21" s="205"/>
      <c r="E21" s="205"/>
      <c r="F21" s="205"/>
      <c r="G21" s="205"/>
      <c r="H21" s="205"/>
      <c r="I21" s="205"/>
      <c r="J21" s="205"/>
      <c r="K21" s="205"/>
      <c r="L21" s="205"/>
      <c r="M21" s="205"/>
      <c r="N21" s="205"/>
      <c r="O21" s="206"/>
    </row>
    <row r="22" spans="1:15" ht="12.75" hidden="1"/>
    <row r="23" spans="1:15" ht="12.75" hidden="1"/>
    <row r="24" spans="1:15" ht="12.75" hidden="1"/>
    <row r="25" spans="1:15" ht="12.75" hidden="1"/>
    <row r="26" spans="1:15" ht="12.75" hidden="1"/>
    <row r="27" spans="1:15" ht="12.75" hidden="1"/>
    <row r="28" spans="1:15" ht="12.75" hidden="1"/>
    <row r="29" spans="1:15" ht="12.75" hidden="1"/>
    <row r="30" spans="1:15" ht="12.75" hidden="1"/>
    <row r="31" spans="1:15" ht="12.75" hidden="1"/>
    <row r="32" spans="1:15"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0.75" hidden="1" customHeight="1"/>
    <row r="273" ht="14.25" hidden="1" customHeight="1"/>
    <row r="274" ht="14.25" hidden="1" customHeight="1"/>
    <row r="275" ht="14.25" hidden="1" customHeight="1"/>
    <row r="276" ht="14.25" customHeight="1"/>
    <row r="277" ht="14.25" customHeight="1"/>
    <row r="278" ht="14.25" customHeight="1"/>
  </sheetData>
  <sheetProtection password="F40E" sheet="1" objects="1" scenarios="1"/>
  <mergeCells count="2">
    <mergeCell ref="A2:O2"/>
    <mergeCell ref="A3:O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XFC388"/>
  <sheetViews>
    <sheetView showGridLines="0" zoomScale="118" zoomScaleNormal="118" zoomScaleSheetLayoutView="120" workbookViewId="0">
      <selection sqref="A1:E1"/>
    </sheetView>
  </sheetViews>
  <sheetFormatPr defaultRowHeight="12.75"/>
  <cols>
    <col min="1" max="1" width="3.140625" style="5" customWidth="1"/>
    <col min="2" max="2" width="1.85546875" style="5" customWidth="1"/>
    <col min="3" max="3" width="25.7109375" style="5" customWidth="1"/>
    <col min="4" max="4" width="31.5703125" style="5" customWidth="1"/>
    <col min="5" max="5" width="34.5703125" style="8" customWidth="1"/>
    <col min="6" max="17" width="9.140625" style="5" hidden="1" customWidth="1"/>
    <col min="18" max="19" width="16.28515625" style="5" hidden="1" customWidth="1"/>
    <col min="20" max="20" width="19.5703125" style="5" hidden="1" customWidth="1"/>
    <col min="21" max="21" width="21.7109375" style="5" hidden="1" customWidth="1"/>
    <col min="22" max="22" width="24.7109375" style="5" hidden="1" customWidth="1"/>
    <col min="23" max="23" width="19" style="5" hidden="1" customWidth="1"/>
    <col min="24" max="24" width="45.5703125" style="5" hidden="1" customWidth="1"/>
    <col min="25" max="25" width="25.5703125" style="5" hidden="1" customWidth="1"/>
    <col min="26" max="26" width="1.140625" style="5" hidden="1" customWidth="1"/>
    <col min="27" max="16334" width="9.140625" style="5" hidden="1" customWidth="1"/>
    <col min="16335" max="16383" width="3.85546875" style="5" hidden="1" customWidth="1"/>
    <col min="16384" max="16384" width="7" style="5" customWidth="1"/>
  </cols>
  <sheetData>
    <row r="1" spans="1:16" ht="21" customHeight="1">
      <c r="A1" s="300" t="s">
        <v>580</v>
      </c>
      <c r="B1" s="300"/>
      <c r="C1" s="300"/>
      <c r="D1" s="300"/>
      <c r="E1" s="300"/>
    </row>
    <row r="2" spans="1:16" ht="20.25" customHeight="1">
      <c r="D2" s="76" t="str">
        <f>IF(A1=MATRIX!G17,"",CONCATENATE("This HIRARC is specially formatted for ",MATRIX!G17," only."))</f>
        <v/>
      </c>
    </row>
    <row r="3" spans="1:16" ht="19.5" customHeight="1">
      <c r="C3" s="22" t="s">
        <v>64</v>
      </c>
      <c r="D3" s="93"/>
    </row>
    <row r="4" spans="1:16" ht="3.75" customHeight="1">
      <c r="C4" s="22"/>
      <c r="D4" s="24"/>
    </row>
    <row r="5" spans="1:16" ht="22.5" customHeight="1">
      <c r="C5" s="22" t="s">
        <v>63</v>
      </c>
      <c r="D5" s="93"/>
    </row>
    <row r="6" spans="1:16" ht="12" customHeight="1">
      <c r="C6" s="22"/>
      <c r="D6" s="24"/>
    </row>
    <row r="7" spans="1:16" ht="20.100000000000001" customHeight="1" thickBot="1">
      <c r="B7" s="71"/>
      <c r="C7" s="304" t="s">
        <v>99</v>
      </c>
      <c r="D7" s="304"/>
      <c r="E7" s="304"/>
    </row>
    <row r="8" spans="1:16" ht="27" customHeight="1">
      <c r="B8" s="43"/>
      <c r="C8" s="44"/>
      <c r="D8" s="302" t="s">
        <v>89</v>
      </c>
      <c r="E8" s="303"/>
      <c r="N8" s="20"/>
      <c r="O8" s="20"/>
      <c r="P8" s="20"/>
    </row>
    <row r="9" spans="1:16" ht="30.95" customHeight="1">
      <c r="B9" s="45"/>
      <c r="C9" s="69" t="s">
        <v>336</v>
      </c>
      <c r="D9" s="46"/>
      <c r="E9" s="47"/>
    </row>
    <row r="10" spans="1:16" ht="30.95" customHeight="1">
      <c r="B10" s="45"/>
      <c r="C10" s="48"/>
      <c r="D10" s="49" t="s">
        <v>337</v>
      </c>
      <c r="E10" s="47"/>
    </row>
    <row r="11" spans="1:16" ht="15" customHeight="1">
      <c r="B11" s="45"/>
      <c r="C11" s="46"/>
      <c r="D11" s="46"/>
      <c r="E11" s="47"/>
    </row>
    <row r="12" spans="1:16" ht="30.95" customHeight="1">
      <c r="B12" s="45"/>
      <c r="C12" s="46"/>
      <c r="D12" s="46"/>
      <c r="E12" s="94" t="s">
        <v>338</v>
      </c>
    </row>
    <row r="13" spans="1:16" ht="15" customHeight="1">
      <c r="B13" s="45"/>
      <c r="C13" s="46"/>
      <c r="D13" s="46"/>
      <c r="E13" s="47"/>
    </row>
    <row r="14" spans="1:16" ht="30.95" customHeight="1">
      <c r="B14" s="45"/>
      <c r="C14" s="46"/>
      <c r="D14" s="51" t="s">
        <v>96</v>
      </c>
      <c r="E14" s="50"/>
    </row>
    <row r="15" spans="1:16" ht="15" customHeight="1">
      <c r="B15" s="45"/>
      <c r="C15" s="46"/>
      <c r="D15" s="46"/>
      <c r="E15" s="47"/>
    </row>
    <row r="16" spans="1:16" ht="30.95" customHeight="1">
      <c r="B16" s="45"/>
      <c r="C16" s="305" t="s">
        <v>98</v>
      </c>
      <c r="D16" s="305"/>
      <c r="E16" s="94" t="s">
        <v>97</v>
      </c>
    </row>
    <row r="17" spans="2:20" ht="15" customHeight="1">
      <c r="B17" s="45"/>
      <c r="C17" s="179"/>
      <c r="D17" s="179"/>
      <c r="E17" s="94"/>
    </row>
    <row r="18" spans="2:20" ht="30.95" customHeight="1">
      <c r="B18" s="45"/>
      <c r="C18" s="179"/>
      <c r="D18" s="179" t="s">
        <v>353</v>
      </c>
      <c r="E18" s="94"/>
    </row>
    <row r="19" spans="2:20" ht="15" customHeight="1">
      <c r="B19" s="45"/>
      <c r="C19" s="179"/>
      <c r="D19" s="179"/>
      <c r="E19" s="94"/>
    </row>
    <row r="20" spans="2:20" ht="30.95" customHeight="1">
      <c r="B20" s="45"/>
      <c r="C20" s="305" t="s">
        <v>259</v>
      </c>
      <c r="D20" s="305"/>
      <c r="E20" s="94" t="s">
        <v>258</v>
      </c>
    </row>
    <row r="21" spans="2:20" ht="15" customHeight="1">
      <c r="B21" s="45"/>
      <c r="C21" s="179"/>
      <c r="D21" s="179"/>
      <c r="E21" s="94"/>
    </row>
    <row r="22" spans="2:20" ht="30.95" customHeight="1">
      <c r="B22" s="45"/>
      <c r="C22" s="179"/>
      <c r="D22" s="179" t="s">
        <v>260</v>
      </c>
      <c r="E22" s="94"/>
    </row>
    <row r="23" spans="2:20" ht="15" customHeight="1">
      <c r="B23" s="45"/>
      <c r="C23" s="179"/>
      <c r="D23" s="179"/>
      <c r="E23" s="94"/>
    </row>
    <row r="24" spans="2:20" ht="30.95" customHeight="1">
      <c r="B24" s="45"/>
      <c r="C24" s="179"/>
      <c r="D24" s="179"/>
      <c r="E24" s="94" t="s">
        <v>261</v>
      </c>
    </row>
    <row r="25" spans="2:20" ht="13.5" thickBot="1">
      <c r="B25" s="52"/>
      <c r="C25" s="53"/>
      <c r="D25" s="53"/>
      <c r="E25" s="54"/>
    </row>
    <row r="26" spans="2:20" ht="20.100000000000001" customHeight="1">
      <c r="T26" s="7"/>
    </row>
    <row r="27" spans="2:20" ht="20.100000000000001" customHeight="1">
      <c r="T27" s="7"/>
    </row>
    <row r="28" spans="2:20" ht="20.100000000000001" customHeight="1">
      <c r="T28" s="7"/>
    </row>
    <row r="29" spans="2:20" ht="20.100000000000001" customHeight="1">
      <c r="T29" s="7"/>
    </row>
    <row r="30" spans="2:20" ht="20.100000000000001" customHeight="1">
      <c r="T30" s="7"/>
    </row>
    <row r="31" spans="2:20" ht="20.100000000000001" customHeight="1">
      <c r="T31" s="7"/>
    </row>
    <row r="32" spans="2:20" ht="20.100000000000001" customHeight="1">
      <c r="T32" s="7"/>
    </row>
    <row r="33" spans="2:25" ht="20.100000000000001" customHeight="1">
      <c r="T33" s="7"/>
    </row>
    <row r="34" spans="2:25" ht="20.100000000000001" customHeight="1">
      <c r="T34" s="7"/>
    </row>
    <row r="35" spans="2:25" ht="20.100000000000001" customHeight="1">
      <c r="B35" s="71"/>
      <c r="C35" s="304" t="s">
        <v>381</v>
      </c>
      <c r="D35" s="304"/>
      <c r="E35" s="304"/>
      <c r="T35" s="7"/>
    </row>
    <row r="36" spans="2:25" ht="20.100000000000001" customHeight="1" thickBot="1">
      <c r="B36" s="301" t="s">
        <v>357</v>
      </c>
      <c r="C36" s="301"/>
      <c r="D36" s="301"/>
      <c r="E36" s="301"/>
      <c r="F36" s="31">
        <v>1</v>
      </c>
      <c r="R36" s="10"/>
      <c r="S36" s="10"/>
      <c r="T36" s="10"/>
      <c r="U36" s="10"/>
      <c r="V36" s="18"/>
      <c r="W36" s="10"/>
      <c r="X36" s="10"/>
      <c r="Y36" s="10"/>
    </row>
    <row r="37" spans="2:25" ht="20.100000000000001" customHeight="1">
      <c r="B37" s="43"/>
      <c r="C37" s="61"/>
      <c r="D37" s="61"/>
      <c r="E37" s="62"/>
      <c r="H37" s="20" t="s">
        <v>67</v>
      </c>
      <c r="S37" s="9"/>
      <c r="Y37" s="19"/>
    </row>
    <row r="38" spans="2:25" ht="20.100000000000001" customHeight="1">
      <c r="B38" s="45"/>
      <c r="C38" s="55">
        <f>'data joblist'!C5</f>
        <v>0</v>
      </c>
      <c r="D38" s="56" t="str">
        <f>C9</f>
        <v>Activity</v>
      </c>
      <c r="E38" s="47" t="s">
        <v>65</v>
      </c>
      <c r="H38" s="308" t="s">
        <v>79</v>
      </c>
      <c r="I38" s="306" t="s">
        <v>383</v>
      </c>
      <c r="J38" s="307"/>
      <c r="K38" s="308" t="s">
        <v>82</v>
      </c>
      <c r="L38" s="308" t="s">
        <v>83</v>
      </c>
      <c r="M38" s="313" t="s">
        <v>379</v>
      </c>
      <c r="N38" s="308" t="s">
        <v>85</v>
      </c>
      <c r="O38" s="312" t="s">
        <v>86</v>
      </c>
      <c r="P38" s="312" t="s">
        <v>87</v>
      </c>
      <c r="Q38" s="312" t="s">
        <v>88</v>
      </c>
      <c r="S38" s="9"/>
      <c r="Y38" s="23"/>
    </row>
    <row r="39" spans="2:25" ht="20.100000000000001" customHeight="1">
      <c r="B39" s="45"/>
      <c r="C39" s="57" t="s">
        <v>26</v>
      </c>
      <c r="D39" s="58"/>
      <c r="E39" s="47" t="s">
        <v>27</v>
      </c>
      <c r="G39" s="20"/>
      <c r="H39" s="309"/>
      <c r="I39" s="3" t="s">
        <v>80</v>
      </c>
      <c r="J39" s="3" t="s">
        <v>81</v>
      </c>
      <c r="K39" s="309"/>
      <c r="L39" s="309"/>
      <c r="M39" s="314"/>
      <c r="N39" s="309"/>
      <c r="O39" s="312"/>
      <c r="P39" s="312"/>
      <c r="Q39" s="312"/>
      <c r="S39" s="20"/>
      <c r="Y39" s="23"/>
    </row>
    <row r="40" spans="2:25" ht="20.100000000000001" customHeight="1">
      <c r="B40" s="45"/>
      <c r="C40" s="66" t="s">
        <v>90</v>
      </c>
      <c r="D40" s="46"/>
      <c r="E40" s="47"/>
      <c r="G40" s="20">
        <v>1</v>
      </c>
      <c r="H40" s="260" t="s">
        <v>53</v>
      </c>
      <c r="I40" s="144">
        <f>IF('data joblist'!$C$20=TRUE,$G$40,0)</f>
        <v>0</v>
      </c>
      <c r="J40" s="36"/>
      <c r="K40" s="36"/>
      <c r="L40" s="36"/>
      <c r="M40" s="36"/>
      <c r="N40" s="38"/>
      <c r="O40" s="34" t="str">
        <f>IF(D44=0,"",D44)</f>
        <v/>
      </c>
      <c r="P40" s="34" t="str">
        <f>D45</f>
        <v/>
      </c>
      <c r="Q40" s="34" t="str">
        <f>IF('data joblist'!$C$20=TRUE,CONCATENATE("Others: ",D51),"")</f>
        <v/>
      </c>
      <c r="Y40" s="23"/>
    </row>
    <row r="41" spans="2:25" ht="20.100000000000001" customHeight="1">
      <c r="B41" s="45"/>
      <c r="C41" s="60" t="s">
        <v>383</v>
      </c>
      <c r="D41" s="46"/>
      <c r="E41" s="47"/>
      <c r="G41" s="5">
        <v>2</v>
      </c>
      <c r="H41" s="260" t="s">
        <v>439</v>
      </c>
      <c r="I41" s="144">
        <f>IF('data joblist'!$C$12=TRUE,$G$41,0)</f>
        <v>0</v>
      </c>
      <c r="J41" s="37"/>
      <c r="K41" s="37"/>
      <c r="L41" s="37"/>
      <c r="M41" s="37"/>
      <c r="N41" s="39"/>
      <c r="O41" s="35" t="str">
        <f>IF(D65=0,"",D65)</f>
        <v/>
      </c>
      <c r="P41" s="35" t="str">
        <f>D66</f>
        <v/>
      </c>
      <c r="Q41" s="35" t="str">
        <f>IF('data joblist'!$C$41=TRUE,CONCATENATE("Others: ",D72),"")</f>
        <v/>
      </c>
      <c r="Y41" s="23"/>
    </row>
    <row r="42" spans="2:25" ht="20.100000000000001" customHeight="1">
      <c r="B42" s="45"/>
      <c r="C42" s="57" t="s">
        <v>355</v>
      </c>
      <c r="D42" s="46"/>
      <c r="E42" s="47"/>
      <c r="G42" s="20">
        <v>3</v>
      </c>
      <c r="H42" s="261" t="s">
        <v>438</v>
      </c>
      <c r="I42" s="144">
        <f>IF('data joblist'!$C$11=TRUE,$G$42,0)</f>
        <v>0</v>
      </c>
      <c r="J42" s="37"/>
      <c r="K42" s="37"/>
      <c r="L42" s="37"/>
      <c r="M42" s="37"/>
      <c r="N42" s="39"/>
      <c r="O42" s="35" t="str">
        <f>IF(D86=0,"",D86)</f>
        <v/>
      </c>
      <c r="P42" s="35" t="str">
        <f>D87</f>
        <v/>
      </c>
      <c r="Q42" s="35" t="str">
        <f>IF('data joblist'!$C$62=TRUE,CONCATENATE("Others: ",D93),"")</f>
        <v/>
      </c>
      <c r="W42" s="20"/>
      <c r="X42" s="20"/>
      <c r="Y42" s="23"/>
    </row>
    <row r="43" spans="2:25" ht="23.25" customHeight="1">
      <c r="B43" s="45"/>
      <c r="C43" s="59" t="s">
        <v>356</v>
      </c>
      <c r="D43" s="46"/>
      <c r="E43" s="47"/>
      <c r="G43" s="20">
        <v>4</v>
      </c>
      <c r="H43" s="261" t="s">
        <v>437</v>
      </c>
      <c r="I43" s="144">
        <f>IF('data joblist'!$C$18=TRUE,$G$43,0)</f>
        <v>0</v>
      </c>
      <c r="J43" s="37"/>
      <c r="K43" s="37"/>
      <c r="L43" s="37"/>
      <c r="M43" s="37"/>
      <c r="N43" s="39"/>
      <c r="O43" s="35" t="str">
        <f>IF(D107=0,"",D107)</f>
        <v/>
      </c>
      <c r="P43" s="35" t="str">
        <f>D108</f>
        <v/>
      </c>
      <c r="Q43" s="35" t="str">
        <f>IF('data joblist'!$C$83=TRUE,CONCATENATE("Others: ",D114),"")</f>
        <v/>
      </c>
      <c r="T43" s="20"/>
      <c r="Y43" s="23"/>
    </row>
    <row r="44" spans="2:25" ht="18.75" customHeight="1">
      <c r="B44" s="45"/>
      <c r="C44" s="57" t="s">
        <v>28</v>
      </c>
      <c r="D44" s="70"/>
      <c r="E44" s="47"/>
      <c r="G44" s="5">
        <v>5</v>
      </c>
      <c r="H44" s="261" t="s">
        <v>435</v>
      </c>
      <c r="I44" s="144">
        <f>IF('data joblist'!$C$19=TRUE,$G$44,0)</f>
        <v>0</v>
      </c>
      <c r="J44" s="37"/>
      <c r="K44" s="37"/>
      <c r="L44" s="37"/>
      <c r="M44" s="37"/>
      <c r="N44" s="39"/>
      <c r="O44" s="35" t="str">
        <f>IF(D128=0,"",D128)</f>
        <v/>
      </c>
      <c r="P44" s="35" t="str">
        <f>D129</f>
        <v/>
      </c>
      <c r="Q44" s="35" t="str">
        <f>IF('data joblist'!$C$104=TRUE,CONCATENATE("Others: ",D135),"")</f>
        <v/>
      </c>
      <c r="Y44" s="23"/>
    </row>
    <row r="45" spans="2:25" ht="20.100000000000001" customHeight="1">
      <c r="B45" s="45"/>
      <c r="C45" s="59" t="s">
        <v>378</v>
      </c>
      <c r="D45" s="315" t="str">
        <f>'ENVIRONMENTAL IMPACT'!I12</f>
        <v/>
      </c>
      <c r="E45" s="47"/>
      <c r="F45" s="5" t="str">
        <f>IF('ENVIRONMENTAL IMPACT'!I11=1,"",IF('ENVIRONMENTAL IMPACT'!I11=2,"&amp;",", "))</f>
        <v xml:space="preserve">, </v>
      </c>
      <c r="G45" s="5">
        <v>6</v>
      </c>
      <c r="H45" s="261" t="s">
        <v>434</v>
      </c>
      <c r="I45" s="144">
        <f>IF('data joblist'!$C$17=TRUE,$G$45,0)</f>
        <v>0</v>
      </c>
      <c r="J45" s="37"/>
      <c r="K45" s="37"/>
      <c r="L45" s="37"/>
      <c r="M45" s="37"/>
      <c r="N45" s="39"/>
      <c r="O45" s="35" t="str">
        <f>IF(D149=0,"",D149)</f>
        <v/>
      </c>
      <c r="P45" s="35" t="str">
        <f>D150</f>
        <v/>
      </c>
      <c r="Q45" s="35" t="str">
        <f>IF('data joblist'!$C$125=TRUE,CONCATENATE("Others: ",D156),"")</f>
        <v/>
      </c>
      <c r="Y45" s="23"/>
    </row>
    <row r="46" spans="2:25" ht="20.100000000000001" customHeight="1">
      <c r="B46" s="45"/>
      <c r="C46" s="59"/>
      <c r="D46" s="316"/>
      <c r="E46" s="47"/>
      <c r="G46" s="5">
        <v>7</v>
      </c>
      <c r="H46" s="261" t="s">
        <v>436</v>
      </c>
      <c r="I46" s="144">
        <f>IF('data joblist'!$C$16=TRUE,$G$46,0)</f>
        <v>0</v>
      </c>
      <c r="J46" s="37"/>
      <c r="K46" s="37"/>
      <c r="L46" s="37"/>
      <c r="M46" s="37"/>
      <c r="N46" s="39"/>
      <c r="O46" s="35" t="str">
        <f>IF(D170=0,"",D170)</f>
        <v/>
      </c>
      <c r="P46" s="35" t="str">
        <f>D171</f>
        <v/>
      </c>
      <c r="Q46" s="35" t="str">
        <f>IF('data joblist'!$C$146=TRUE,CONCATENATE("Others: ",D177),"")</f>
        <v/>
      </c>
      <c r="Y46" s="23"/>
    </row>
    <row r="47" spans="2:25" ht="20.100000000000001" customHeight="1">
      <c r="B47" s="45"/>
      <c r="C47" s="60" t="s">
        <v>375</v>
      </c>
      <c r="D47" s="46"/>
      <c r="E47" s="47"/>
      <c r="G47" s="20">
        <v>8</v>
      </c>
      <c r="H47" s="261" t="s">
        <v>429</v>
      </c>
      <c r="I47" s="144">
        <f>IF('data joblist'!$C$9=TRUE,$G$47,0)</f>
        <v>0</v>
      </c>
      <c r="J47" s="37"/>
      <c r="K47" s="37"/>
      <c r="L47" s="37"/>
      <c r="M47" s="37"/>
      <c r="N47" s="39"/>
      <c r="O47" s="35" t="str">
        <f>IF(D192=0,"",D192)</f>
        <v/>
      </c>
      <c r="P47" s="35" t="str">
        <f>D193</f>
        <v/>
      </c>
      <c r="Q47" s="35" t="str">
        <f>IF('data joblist'!$C$167=TRUE,CONCATENATE("Others: ",D199),"")</f>
        <v/>
      </c>
      <c r="V47" s="9"/>
      <c r="Y47" s="23"/>
    </row>
    <row r="48" spans="2:25" ht="20.100000000000001" customHeight="1">
      <c r="B48" s="45"/>
      <c r="C48" s="223" t="s">
        <v>376</v>
      </c>
      <c r="D48" s="222"/>
      <c r="E48" s="47"/>
      <c r="G48" s="5">
        <v>9</v>
      </c>
      <c r="H48" s="261" t="s">
        <v>433</v>
      </c>
      <c r="I48" s="144">
        <f>IF('data joblist'!$C$15=TRUE,$G$48,0)</f>
        <v>0</v>
      </c>
      <c r="J48" s="37"/>
      <c r="K48" s="37"/>
      <c r="L48" s="37"/>
      <c r="M48" s="37"/>
      <c r="N48" s="39"/>
      <c r="O48" s="35" t="str">
        <f>IF(D213=0,"",D213)</f>
        <v/>
      </c>
      <c r="P48" s="35" t="str">
        <f>D214</f>
        <v/>
      </c>
      <c r="Q48" s="35" t="str">
        <f>IF('data joblist'!$C$188=TRUE,CONCATENATE("Others: ",D220),"")</f>
        <v/>
      </c>
      <c r="V48" s="20"/>
      <c r="Y48" s="23"/>
    </row>
    <row r="49" spans="2:25" ht="20.100000000000001" customHeight="1">
      <c r="B49" s="45"/>
      <c r="C49" s="223"/>
      <c r="D49" s="222"/>
      <c r="E49" s="47"/>
      <c r="G49" s="5">
        <v>10</v>
      </c>
      <c r="H49" s="262" t="s">
        <v>432</v>
      </c>
      <c r="I49" s="144">
        <f>IF('data joblist'!$C$14=TRUE,$G$49,0)</f>
        <v>0</v>
      </c>
      <c r="J49" s="144">
        <f>LARGE($I$40:$I$51,1)</f>
        <v>0</v>
      </c>
      <c r="K49" s="145" t="str">
        <f>IF(J49=0,"",VLOOKUP(J49,$G$40:$H$51,2,FALSE))</f>
        <v/>
      </c>
      <c r="L49" s="145"/>
      <c r="M49" s="145"/>
      <c r="N49" s="145"/>
      <c r="O49" s="142" t="str">
        <f>IF(D234=0,"",D234)</f>
        <v/>
      </c>
      <c r="P49" s="142">
        <f>D235</f>
        <v>0</v>
      </c>
      <c r="Q49" s="142">
        <f>D238</f>
        <v>0</v>
      </c>
      <c r="V49" s="20"/>
      <c r="Y49" s="23"/>
    </row>
    <row r="50" spans="2:25" ht="20.100000000000001" customHeight="1">
      <c r="B50" s="45"/>
      <c r="C50" s="223"/>
      <c r="D50" s="222"/>
      <c r="E50" s="47"/>
      <c r="G50" s="20">
        <v>11</v>
      </c>
      <c r="H50" s="262" t="s">
        <v>431</v>
      </c>
      <c r="I50" s="144">
        <f>IF('data joblist'!$C$13=TRUE,$G$50,0)</f>
        <v>0</v>
      </c>
      <c r="J50" s="144">
        <f>LARGE($I$40:$I$51,2)</f>
        <v>0</v>
      </c>
      <c r="K50" s="145" t="str">
        <f t="shared" ref="K50:K54" si="0">IF(J50=0,"",VLOOKUP(J50,$G$40:$H$51,2,FALSE))</f>
        <v/>
      </c>
      <c r="L50" s="145"/>
      <c r="M50" s="145"/>
      <c r="N50" s="145"/>
      <c r="O50" s="142" t="str">
        <f>IF(D252=0,"",D252)</f>
        <v/>
      </c>
      <c r="P50" s="142">
        <f>D253</f>
        <v>0</v>
      </c>
      <c r="Q50" s="142">
        <f>D256</f>
        <v>0</v>
      </c>
      <c r="V50" s="20"/>
      <c r="Y50" s="23"/>
    </row>
    <row r="51" spans="2:25" ht="20.100000000000001" customHeight="1">
      <c r="B51" s="45"/>
      <c r="C51" s="223" t="s">
        <v>440</v>
      </c>
      <c r="D51" s="68"/>
      <c r="E51" s="317"/>
      <c r="G51" s="5">
        <v>12</v>
      </c>
      <c r="H51" s="262" t="s">
        <v>430</v>
      </c>
      <c r="I51" s="144">
        <f>IF('data joblist'!$C$10=TRUE,$G$51,0)</f>
        <v>0</v>
      </c>
      <c r="J51" s="144">
        <f>LARGE($I$40:$I$51,3)</f>
        <v>0</v>
      </c>
      <c r="K51" s="145" t="str">
        <f t="shared" si="0"/>
        <v/>
      </c>
      <c r="L51" s="145"/>
      <c r="M51" s="145"/>
      <c r="N51" s="145"/>
      <c r="O51" s="142" t="str">
        <f>IF(D270=0,"",D270)</f>
        <v/>
      </c>
      <c r="P51" s="142">
        <f>D271</f>
        <v>0</v>
      </c>
      <c r="Q51" s="142">
        <f>D274</f>
        <v>0</v>
      </c>
      <c r="Y51" s="23"/>
    </row>
    <row r="52" spans="2:25" ht="20.100000000000001" customHeight="1">
      <c r="B52" s="45"/>
      <c r="C52" s="57" t="s">
        <v>5</v>
      </c>
      <c r="D52" s="46"/>
      <c r="E52" s="317"/>
      <c r="H52" s="144"/>
      <c r="I52" s="144"/>
      <c r="J52" s="144">
        <f>LARGE($I$40:$I$51,4)</f>
        <v>0</v>
      </c>
      <c r="K52" s="145" t="str">
        <f t="shared" si="0"/>
        <v/>
      </c>
      <c r="L52" s="145"/>
      <c r="M52" s="145"/>
      <c r="N52" s="145"/>
      <c r="O52" s="142" t="str">
        <f>IF(D288=0,"",D288)</f>
        <v/>
      </c>
      <c r="P52" s="142">
        <f>D289</f>
        <v>0</v>
      </c>
      <c r="Q52" s="142">
        <f>D292</f>
        <v>0</v>
      </c>
      <c r="Y52" s="23"/>
    </row>
    <row r="53" spans="2:25" ht="20.100000000000001" customHeight="1">
      <c r="B53" s="45"/>
      <c r="C53" s="57" t="s">
        <v>380</v>
      </c>
      <c r="D53" s="46"/>
      <c r="E53" s="47"/>
      <c r="G53" s="20"/>
      <c r="H53" s="144"/>
      <c r="I53" s="144"/>
      <c r="J53" s="144">
        <f>LARGE($I$40:$I$51,5)</f>
        <v>0</v>
      </c>
      <c r="K53" s="145" t="str">
        <f t="shared" si="0"/>
        <v/>
      </c>
      <c r="L53" s="145"/>
      <c r="M53" s="145"/>
      <c r="N53" s="145"/>
      <c r="O53" s="142" t="str">
        <f>IF(D306=0,"",D306)</f>
        <v/>
      </c>
      <c r="P53" s="142">
        <f>D307</f>
        <v>0</v>
      </c>
      <c r="Q53" s="142">
        <f>D310</f>
        <v>0</v>
      </c>
      <c r="Y53" s="23"/>
    </row>
    <row r="54" spans="2:25" ht="20.100000000000001" customHeight="1">
      <c r="B54" s="45"/>
      <c r="C54" s="57" t="s">
        <v>186</v>
      </c>
      <c r="D54" s="46"/>
      <c r="E54" s="47"/>
      <c r="H54" s="268"/>
      <c r="I54" s="268"/>
      <c r="J54" s="268">
        <f>LARGE($I$40:$I$51,6)</f>
        <v>0</v>
      </c>
      <c r="K54" s="269" t="str">
        <f t="shared" si="0"/>
        <v/>
      </c>
      <c r="L54" s="269"/>
      <c r="M54" s="145"/>
      <c r="N54" s="145"/>
      <c r="O54" s="142" t="str">
        <f>IF(D324=0,"",D324)</f>
        <v/>
      </c>
      <c r="P54" s="142">
        <f>D325</f>
        <v>0</v>
      </c>
      <c r="Q54" s="142">
        <f>D328</f>
        <v>0</v>
      </c>
      <c r="X54" s="20"/>
      <c r="Y54" s="23"/>
    </row>
    <row r="55" spans="2:25" ht="20.100000000000001" customHeight="1" thickBot="1">
      <c r="B55" s="52"/>
      <c r="C55" s="53"/>
      <c r="D55" s="162"/>
      <c r="E55" s="64"/>
      <c r="H55" s="271"/>
      <c r="I55" s="271"/>
      <c r="J55" s="271"/>
      <c r="K55" s="272"/>
      <c r="L55" s="272"/>
      <c r="M55" s="267"/>
      <c r="N55" s="145"/>
      <c r="O55" s="142" t="str">
        <f>IF(D342=0,"",D342)</f>
        <v/>
      </c>
      <c r="P55" s="142">
        <f>D343</f>
        <v>0</v>
      </c>
      <c r="Q55" s="142">
        <f>D346</f>
        <v>0</v>
      </c>
      <c r="Y55" s="23"/>
    </row>
    <row r="56" spans="2:25" ht="20.100000000000001" customHeight="1">
      <c r="G56" s="20"/>
      <c r="H56" s="271"/>
      <c r="I56" s="271"/>
      <c r="J56" s="271"/>
      <c r="K56" s="272"/>
      <c r="L56" s="272"/>
      <c r="M56" s="267"/>
      <c r="N56" s="145"/>
      <c r="O56" s="142" t="str">
        <f>IF(D361=0,"",D361)</f>
        <v/>
      </c>
      <c r="P56" s="142">
        <f>D362</f>
        <v>0</v>
      </c>
      <c r="Q56" s="142">
        <f>D365</f>
        <v>0</v>
      </c>
      <c r="Y56" s="23"/>
    </row>
    <row r="57" spans="2:25" ht="20.100000000000001" customHeight="1" thickBot="1">
      <c r="B57" s="301" t="s">
        <v>358</v>
      </c>
      <c r="C57" s="301"/>
      <c r="D57" s="301"/>
      <c r="E57" s="301"/>
      <c r="F57" s="31">
        <v>2</v>
      </c>
      <c r="H57" s="271"/>
      <c r="I57" s="271"/>
      <c r="J57" s="271"/>
      <c r="K57" s="272"/>
      <c r="L57" s="272"/>
      <c r="M57" s="267"/>
      <c r="N57" s="145"/>
      <c r="O57" s="142" t="str">
        <f>IF(D379=0,"",D379)</f>
        <v/>
      </c>
      <c r="P57" s="142">
        <f>D380</f>
        <v>0</v>
      </c>
      <c r="Q57" s="142">
        <f>D383</f>
        <v>0</v>
      </c>
      <c r="Y57" s="23"/>
    </row>
    <row r="58" spans="2:25" ht="20.100000000000001" customHeight="1">
      <c r="B58" s="43"/>
      <c r="C58" s="61"/>
      <c r="D58" s="61"/>
      <c r="E58" s="62"/>
      <c r="G58" s="20"/>
      <c r="H58" s="20"/>
      <c r="I58" s="270">
        <f>IF('data joblist'!$C$30=TRUE,$G$47,0)</f>
        <v>0</v>
      </c>
      <c r="J58" s="144">
        <f>LARGE($I$58:$I$69,1)</f>
        <v>0</v>
      </c>
      <c r="K58" s="145" t="str">
        <f>IF(J58=0,"",VLOOKUP(J58,$G$40:$H$51,2,FALSE))</f>
        <v/>
      </c>
      <c r="P58" s="146"/>
      <c r="Q58" s="146"/>
      <c r="Y58" s="23"/>
    </row>
    <row r="59" spans="2:25" ht="20.100000000000001" customHeight="1">
      <c r="B59" s="45"/>
      <c r="C59" s="55">
        <f>'data joblist'!C26</f>
        <v>0</v>
      </c>
      <c r="D59" s="56" t="str">
        <f>C9</f>
        <v>Activity</v>
      </c>
      <c r="E59" s="47" t="s">
        <v>65</v>
      </c>
      <c r="I59" s="144">
        <f>IF('data joblist'!$C$31=TRUE,$G$51,0)</f>
        <v>0</v>
      </c>
      <c r="J59" s="144">
        <f>LARGE($I$58:$I$69,2)</f>
        <v>0</v>
      </c>
      <c r="K59" s="145" t="str">
        <f t="shared" ref="K59:K63" si="1">IF(J59=0,"",VLOOKUP(J59,$G$40:$H$51,2,FALSE))</f>
        <v/>
      </c>
      <c r="Q59" s="146"/>
      <c r="Y59" s="23"/>
    </row>
    <row r="60" spans="2:25" ht="20.100000000000001" customHeight="1">
      <c r="B60" s="45"/>
      <c r="C60" s="57" t="s">
        <v>26</v>
      </c>
      <c r="D60" s="58"/>
      <c r="E60" s="47" t="s">
        <v>27</v>
      </c>
      <c r="G60" s="20"/>
      <c r="H60" s="20"/>
      <c r="I60" s="144">
        <f>IF('data joblist'!$C$32=TRUE,$G$42,0)</f>
        <v>0</v>
      </c>
      <c r="J60" s="144">
        <f>LARGE($I$58:$I$69,3)</f>
        <v>0</v>
      </c>
      <c r="K60" s="145" t="str">
        <f t="shared" si="1"/>
        <v/>
      </c>
      <c r="Q60" s="146"/>
      <c r="Y60" s="23"/>
    </row>
    <row r="61" spans="2:25" ht="20.100000000000001" customHeight="1">
      <c r="B61" s="45"/>
      <c r="C61" s="59" t="s">
        <v>61</v>
      </c>
      <c r="D61" s="46"/>
      <c r="E61" s="47"/>
      <c r="G61" s="20"/>
      <c r="H61" s="20"/>
      <c r="I61" s="144">
        <f>IF('data joblist'!$C$33=TRUE,$G$41,0)</f>
        <v>0</v>
      </c>
      <c r="J61" s="144">
        <f>LARGE($I$58:$I$69,4)</f>
        <v>0</v>
      </c>
      <c r="K61" s="145" t="str">
        <f t="shared" si="1"/>
        <v/>
      </c>
      <c r="Y61" s="23"/>
    </row>
    <row r="62" spans="2:25" ht="20.100000000000001" customHeight="1">
      <c r="B62" s="45"/>
      <c r="C62" s="60" t="s">
        <v>383</v>
      </c>
      <c r="D62" s="46"/>
      <c r="E62" s="47"/>
      <c r="I62" s="144">
        <f>IF('data joblist'!$C$34=TRUE,$G$50,0)</f>
        <v>0</v>
      </c>
      <c r="J62" s="144">
        <f>LARGE($I$58:$I$69,5)</f>
        <v>0</v>
      </c>
      <c r="K62" s="145" t="str">
        <f t="shared" si="1"/>
        <v/>
      </c>
    </row>
    <row r="63" spans="2:25" ht="20.100000000000001" customHeight="1">
      <c r="B63" s="45"/>
      <c r="C63" s="57" t="s">
        <v>355</v>
      </c>
      <c r="D63" s="46"/>
      <c r="E63" s="47"/>
      <c r="I63" s="144">
        <f>IF('data joblist'!$C$35=TRUE,$G$49,0)</f>
        <v>0</v>
      </c>
      <c r="J63" s="144">
        <f>LARGE($I$58:$I$69,6)</f>
        <v>0</v>
      </c>
      <c r="K63" s="269" t="str">
        <f t="shared" si="1"/>
        <v/>
      </c>
      <c r="Y63" s="10"/>
    </row>
    <row r="64" spans="2:25" ht="20.100000000000001" customHeight="1">
      <c r="B64" s="45"/>
      <c r="C64" s="59" t="s">
        <v>356</v>
      </c>
      <c r="D64" s="46"/>
      <c r="E64" s="47"/>
      <c r="I64" s="144">
        <f>IF('data joblist'!$C$36=TRUE,$G$48,0)</f>
        <v>0</v>
      </c>
      <c r="Y64" s="19"/>
    </row>
    <row r="65" spans="2:25" ht="20.100000000000001" customHeight="1">
      <c r="B65" s="45"/>
      <c r="C65" s="57" t="s">
        <v>28</v>
      </c>
      <c r="D65" s="70"/>
      <c r="E65" s="47"/>
      <c r="G65" s="20"/>
      <c r="H65" s="20"/>
      <c r="I65" s="144">
        <f>IF('data joblist'!$C$37=TRUE,$G$46,0)</f>
        <v>0</v>
      </c>
      <c r="Y65" s="23"/>
    </row>
    <row r="66" spans="2:25" ht="20.100000000000001" customHeight="1">
      <c r="B66" s="45"/>
      <c r="C66" s="59" t="s">
        <v>378</v>
      </c>
      <c r="D66" s="310" t="str">
        <f>'ENVIRONMENTAL IMPACT'!I31</f>
        <v/>
      </c>
      <c r="E66" s="47"/>
      <c r="I66" s="144">
        <f>IF('data joblist'!$C$38=TRUE,$G$45,0)</f>
        <v>0</v>
      </c>
      <c r="Y66" s="23"/>
    </row>
    <row r="67" spans="2:25" ht="20.100000000000001" customHeight="1">
      <c r="B67" s="45"/>
      <c r="C67" s="59"/>
      <c r="D67" s="311"/>
      <c r="E67" s="47"/>
      <c r="I67" s="144">
        <f>IF('data joblist'!$C$39=TRUE,$G$43,0)</f>
        <v>0</v>
      </c>
      <c r="Y67" s="23"/>
    </row>
    <row r="68" spans="2:25" ht="20.100000000000001" customHeight="1">
      <c r="B68" s="45"/>
      <c r="C68" s="60" t="s">
        <v>375</v>
      </c>
      <c r="D68" s="46"/>
      <c r="E68" s="47"/>
      <c r="G68" s="20"/>
      <c r="H68" s="20"/>
      <c r="I68" s="144">
        <f>IF('data joblist'!$C$40=TRUE,$G$44,0)</f>
        <v>0</v>
      </c>
      <c r="Y68" s="23"/>
    </row>
    <row r="69" spans="2:25" ht="20.100000000000001" customHeight="1">
      <c r="B69" s="45"/>
      <c r="C69" s="223" t="s">
        <v>377</v>
      </c>
      <c r="D69" s="46"/>
      <c r="E69" s="47"/>
      <c r="G69" s="20"/>
      <c r="H69" s="20"/>
      <c r="I69" s="144">
        <f>IF('data joblist'!$C$41=TRUE,$G$40,0)</f>
        <v>0</v>
      </c>
      <c r="Y69" s="23"/>
    </row>
    <row r="70" spans="2:25" ht="20.100000000000001" customHeight="1">
      <c r="B70" s="45"/>
      <c r="C70" s="223"/>
      <c r="D70" s="46"/>
      <c r="E70" s="47"/>
      <c r="G70" s="20"/>
      <c r="H70" s="20"/>
      <c r="I70" s="144"/>
      <c r="J70" s="20"/>
      <c r="Y70" s="23"/>
    </row>
    <row r="71" spans="2:25" ht="20.100000000000001" customHeight="1">
      <c r="B71" s="45"/>
      <c r="C71" s="223"/>
      <c r="D71" s="46"/>
      <c r="E71" s="47"/>
      <c r="G71" s="20"/>
      <c r="H71" s="20"/>
      <c r="I71" s="144"/>
      <c r="J71" s="20"/>
      <c r="Y71" s="23"/>
    </row>
    <row r="72" spans="2:25" ht="20.100000000000001" customHeight="1">
      <c r="B72" s="45"/>
      <c r="C72" s="57" t="s">
        <v>28</v>
      </c>
      <c r="D72" s="68" t="s">
        <v>460</v>
      </c>
      <c r="E72" s="317"/>
      <c r="G72" s="20"/>
      <c r="H72" s="20"/>
      <c r="I72" s="144"/>
      <c r="J72" s="20"/>
      <c r="Y72" s="23"/>
    </row>
    <row r="73" spans="2:25" ht="20.100000000000001" customHeight="1">
      <c r="B73" s="45"/>
      <c r="C73" s="57" t="s">
        <v>5</v>
      </c>
      <c r="D73" s="46"/>
      <c r="E73" s="317"/>
      <c r="I73" s="144"/>
      <c r="Y73" s="23"/>
    </row>
    <row r="74" spans="2:25" ht="20.100000000000001" customHeight="1">
      <c r="B74" s="45"/>
      <c r="C74" s="57" t="s">
        <v>380</v>
      </c>
      <c r="D74" s="46"/>
      <c r="E74" s="47"/>
      <c r="Y74" s="23"/>
    </row>
    <row r="75" spans="2:25" ht="20.100000000000001" customHeight="1">
      <c r="B75" s="45"/>
      <c r="C75" s="57" t="s">
        <v>186</v>
      </c>
      <c r="D75" s="46"/>
      <c r="E75" s="47"/>
      <c r="Y75" s="23"/>
    </row>
    <row r="76" spans="2:25" ht="20.100000000000001" customHeight="1" thickBot="1">
      <c r="B76" s="52"/>
      <c r="C76" s="53"/>
      <c r="D76" s="53"/>
      <c r="E76" s="64"/>
      <c r="Y76" s="23"/>
    </row>
    <row r="77" spans="2:25" ht="20.100000000000001" customHeight="1">
      <c r="Y77" s="23"/>
    </row>
    <row r="78" spans="2:25" ht="20.100000000000001" customHeight="1" thickBot="1">
      <c r="B78" s="301" t="s">
        <v>359</v>
      </c>
      <c r="C78" s="301"/>
      <c r="D78" s="301"/>
      <c r="E78" s="301"/>
      <c r="F78" s="31">
        <v>3</v>
      </c>
      <c r="G78" s="20"/>
      <c r="H78" s="20"/>
      <c r="I78" s="20"/>
      <c r="J78" s="20"/>
      <c r="Y78" s="23"/>
    </row>
    <row r="79" spans="2:25" ht="20.100000000000001" customHeight="1">
      <c r="B79" s="43"/>
      <c r="C79" s="61"/>
      <c r="D79" s="61"/>
      <c r="E79" s="62"/>
      <c r="G79" s="75"/>
      <c r="H79" s="20"/>
      <c r="I79" s="270">
        <f>IF('data joblist'!$C$51=TRUE,$G$47,0)</f>
        <v>0</v>
      </c>
      <c r="J79" s="144">
        <f>LARGE($I$79:$I$90,1)</f>
        <v>0</v>
      </c>
      <c r="K79" s="145" t="str">
        <f>IF(J79=0,"",VLOOKUP(J79,$G$40:$H$51,2,FALSE))</f>
        <v/>
      </c>
      <c r="Y79" s="23"/>
    </row>
    <row r="80" spans="2:25" ht="20.100000000000001" customHeight="1">
      <c r="B80" s="45"/>
      <c r="C80" s="55">
        <f>'data joblist'!C47</f>
        <v>0</v>
      </c>
      <c r="D80" s="56" t="str">
        <f>C9</f>
        <v>Activity</v>
      </c>
      <c r="E80" s="47" t="s">
        <v>65</v>
      </c>
      <c r="I80" s="144">
        <f>IF('data joblist'!$C$52=TRUE,$G$51,0)</f>
        <v>0</v>
      </c>
      <c r="J80" s="144">
        <f>LARGE($I$79:$I$90,2)</f>
        <v>0</v>
      </c>
      <c r="K80" s="145" t="str">
        <f t="shared" ref="K80:K84" si="2">IF(J80=0,"",VLOOKUP(J80,$G$40:$H$51,2,FALSE))</f>
        <v/>
      </c>
      <c r="Y80" s="23"/>
    </row>
    <row r="81" spans="2:25" ht="20.100000000000001" customHeight="1">
      <c r="B81" s="45"/>
      <c r="C81" s="57" t="s">
        <v>26</v>
      </c>
      <c r="D81" s="58"/>
      <c r="E81" s="47" t="s">
        <v>27</v>
      </c>
      <c r="G81" s="20"/>
      <c r="H81" s="20"/>
      <c r="I81" s="144">
        <f>IF('data joblist'!$C$53=TRUE,$G$42,0)</f>
        <v>0</v>
      </c>
      <c r="J81" s="144">
        <f>LARGE($I$79:$I$90,3)</f>
        <v>0</v>
      </c>
      <c r="K81" s="145" t="str">
        <f>IF(J81=0,"",VLOOKUP(J81,$G$40:$H$51,2,FALSE))</f>
        <v/>
      </c>
      <c r="Y81" s="23"/>
    </row>
    <row r="82" spans="2:25" ht="20.100000000000001" customHeight="1">
      <c r="B82" s="45"/>
      <c r="C82" s="59" t="s">
        <v>61</v>
      </c>
      <c r="D82" s="46"/>
      <c r="E82" s="47"/>
      <c r="G82" s="20"/>
      <c r="H82" s="20"/>
      <c r="I82" s="144">
        <f>IF('data joblist'!$C$54=TRUE,$G$41,0)</f>
        <v>0</v>
      </c>
      <c r="J82" s="144">
        <f>LARGE($I$79:$I$90,4)</f>
        <v>0</v>
      </c>
      <c r="K82" s="145" t="str">
        <f t="shared" si="2"/>
        <v/>
      </c>
      <c r="Y82" s="23"/>
    </row>
    <row r="83" spans="2:25" ht="20.100000000000001" customHeight="1">
      <c r="B83" s="45"/>
      <c r="C83" s="60" t="s">
        <v>383</v>
      </c>
      <c r="D83" s="46"/>
      <c r="E83" s="47"/>
      <c r="I83" s="144">
        <f>IF('data joblist'!$C$55=TRUE,$G$50,0)</f>
        <v>0</v>
      </c>
      <c r="J83" s="144">
        <f>LARGE($I$79:$I$90,5)</f>
        <v>0</v>
      </c>
      <c r="K83" s="145" t="str">
        <f t="shared" si="2"/>
        <v/>
      </c>
      <c r="Y83" s="23"/>
    </row>
    <row r="84" spans="2:25" ht="20.100000000000001" customHeight="1">
      <c r="B84" s="45"/>
      <c r="C84" s="57" t="s">
        <v>355</v>
      </c>
      <c r="D84" s="46"/>
      <c r="E84" s="47"/>
      <c r="I84" s="144">
        <f>IF('data joblist'!$C$56=TRUE,$G$49,0)</f>
        <v>0</v>
      </c>
      <c r="J84" s="144">
        <f>LARGE($I$79:$I$90,6)</f>
        <v>0</v>
      </c>
      <c r="K84" s="269" t="str">
        <f t="shared" si="2"/>
        <v/>
      </c>
      <c r="Y84" s="23"/>
    </row>
    <row r="85" spans="2:25" ht="20.100000000000001" customHeight="1">
      <c r="B85" s="45"/>
      <c r="C85" s="59" t="s">
        <v>356</v>
      </c>
      <c r="D85" s="46"/>
      <c r="E85" s="47"/>
      <c r="I85" s="144">
        <f>IF('data joblist'!$C$57=TRUE,$G$48,0)</f>
        <v>0</v>
      </c>
      <c r="Y85" s="23"/>
    </row>
    <row r="86" spans="2:25" ht="20.100000000000001" customHeight="1">
      <c r="B86" s="45"/>
      <c r="C86" s="57" t="s">
        <v>28</v>
      </c>
      <c r="D86" s="70"/>
      <c r="E86" s="47"/>
      <c r="G86" s="20"/>
      <c r="H86" s="20"/>
      <c r="I86" s="144">
        <f>IF('data joblist'!$C$58=TRUE,$G$46,0)</f>
        <v>0</v>
      </c>
      <c r="Y86" s="23"/>
    </row>
    <row r="87" spans="2:25" ht="20.100000000000001" customHeight="1">
      <c r="B87" s="45"/>
      <c r="C87" s="59" t="s">
        <v>378</v>
      </c>
      <c r="D87" s="310" t="str">
        <f>'ENVIRONMENTAL IMPACT'!I51</f>
        <v/>
      </c>
      <c r="E87" s="47"/>
      <c r="I87" s="144">
        <f>IF('data joblist'!$C$59=TRUE,$G$45,0)</f>
        <v>0</v>
      </c>
      <c r="Y87" s="23"/>
    </row>
    <row r="88" spans="2:25" ht="20.100000000000001" customHeight="1">
      <c r="B88" s="45"/>
      <c r="C88" s="59"/>
      <c r="D88" s="311"/>
      <c r="E88" s="47"/>
      <c r="I88" s="144">
        <f>IF('data joblist'!$C$60=TRUE,$G$43,0)</f>
        <v>0</v>
      </c>
      <c r="Y88" s="23"/>
    </row>
    <row r="89" spans="2:25" ht="20.100000000000001" customHeight="1">
      <c r="B89" s="45"/>
      <c r="C89" s="60" t="s">
        <v>375</v>
      </c>
      <c r="D89" s="46"/>
      <c r="E89" s="47"/>
      <c r="G89" s="20"/>
      <c r="H89" s="20"/>
      <c r="I89" s="144">
        <f>IF('data joblist'!$C$61=TRUE,$G$44,0)</f>
        <v>0</v>
      </c>
      <c r="Y89" s="23"/>
    </row>
    <row r="90" spans="2:25" ht="20.100000000000001" customHeight="1">
      <c r="B90" s="45"/>
      <c r="C90" s="223" t="s">
        <v>377</v>
      </c>
      <c r="D90" s="46"/>
      <c r="E90" s="47"/>
      <c r="G90" s="20"/>
      <c r="H90" s="20"/>
      <c r="I90" s="144">
        <f>IF('data joblist'!$C$62=TRUE,$G$40,0)</f>
        <v>0</v>
      </c>
      <c r="Y90" s="23"/>
    </row>
    <row r="91" spans="2:25" ht="20.100000000000001" customHeight="1">
      <c r="B91" s="45"/>
      <c r="C91" s="223"/>
      <c r="D91" s="46"/>
      <c r="E91" s="47"/>
      <c r="G91" s="20"/>
      <c r="H91" s="20"/>
      <c r="I91" s="20"/>
      <c r="J91" s="20"/>
      <c r="Y91" s="23"/>
    </row>
    <row r="92" spans="2:25" ht="20.100000000000001" customHeight="1">
      <c r="B92" s="45"/>
      <c r="C92" s="223"/>
      <c r="D92" s="46"/>
      <c r="E92" s="47"/>
      <c r="G92" s="20"/>
      <c r="H92" s="20"/>
      <c r="I92" s="20"/>
      <c r="J92" s="20"/>
      <c r="Y92" s="23"/>
    </row>
    <row r="93" spans="2:25" ht="20.100000000000001" customHeight="1">
      <c r="B93" s="45"/>
      <c r="C93" s="57" t="s">
        <v>28</v>
      </c>
      <c r="D93" s="68"/>
      <c r="E93" s="317" t="s">
        <v>352</v>
      </c>
      <c r="G93" s="20"/>
      <c r="H93" s="20"/>
      <c r="I93" s="20"/>
      <c r="J93" s="20"/>
    </row>
    <row r="94" spans="2:25" ht="20.100000000000001" customHeight="1">
      <c r="B94" s="45"/>
      <c r="C94" s="57" t="s">
        <v>5</v>
      </c>
      <c r="D94" s="46"/>
      <c r="E94" s="317"/>
      <c r="Y94" s="10"/>
    </row>
    <row r="95" spans="2:25" ht="20.100000000000001" customHeight="1">
      <c r="B95" s="45"/>
      <c r="C95" s="57" t="s">
        <v>380</v>
      </c>
      <c r="D95" s="46"/>
      <c r="E95" s="47"/>
      <c r="Y95" s="19"/>
    </row>
    <row r="96" spans="2:25" ht="20.100000000000001" customHeight="1">
      <c r="B96" s="45"/>
      <c r="C96" s="57" t="s">
        <v>186</v>
      </c>
      <c r="D96" s="46"/>
      <c r="E96" s="47"/>
      <c r="Y96" s="23"/>
    </row>
    <row r="97" spans="2:25" ht="20.100000000000001" customHeight="1" thickBot="1">
      <c r="B97" s="52"/>
      <c r="C97" s="53"/>
      <c r="D97" s="53"/>
      <c r="E97" s="64"/>
      <c r="Y97" s="23"/>
    </row>
    <row r="98" spans="2:25" ht="20.100000000000001" customHeight="1">
      <c r="Y98" s="23"/>
    </row>
    <row r="99" spans="2:25" ht="20.100000000000001" customHeight="1" thickBot="1">
      <c r="B99" s="301" t="s">
        <v>360</v>
      </c>
      <c r="C99" s="301"/>
      <c r="D99" s="301"/>
      <c r="E99" s="301"/>
      <c r="F99" s="31">
        <v>4</v>
      </c>
      <c r="G99" s="20"/>
      <c r="H99" s="20"/>
      <c r="I99" s="20"/>
      <c r="Y99" s="23"/>
    </row>
    <row r="100" spans="2:25" ht="20.100000000000001" customHeight="1">
      <c r="B100" s="43"/>
      <c r="C100" s="61"/>
      <c r="D100" s="61"/>
      <c r="E100" s="62"/>
      <c r="G100" s="20"/>
      <c r="H100" s="20"/>
      <c r="I100" s="270">
        <f>IF('data joblist'!$C$72=TRUE,$G$47,0)</f>
        <v>0</v>
      </c>
      <c r="J100" s="144">
        <f>LARGE($I$100:$I$111,1)</f>
        <v>0</v>
      </c>
      <c r="K100" s="145" t="str">
        <f>IF(J100=0,"",VLOOKUP(J100,$G$40:$H$51,2,FALSE))</f>
        <v/>
      </c>
      <c r="Y100" s="23"/>
    </row>
    <row r="101" spans="2:25" ht="20.100000000000001" customHeight="1">
      <c r="B101" s="45"/>
      <c r="C101" s="55">
        <f>'data joblist'!C68</f>
        <v>0</v>
      </c>
      <c r="D101" s="56" t="str">
        <f>C9</f>
        <v>Activity</v>
      </c>
      <c r="E101" s="47" t="s">
        <v>65</v>
      </c>
      <c r="I101" s="144">
        <f>IF('data joblist'!$C$73=TRUE,$G$51,0)</f>
        <v>0</v>
      </c>
      <c r="J101" s="144">
        <f>LARGE($I$100:$I$111,2)</f>
        <v>0</v>
      </c>
      <c r="K101" s="145" t="str">
        <f t="shared" ref="K101:K105" si="3">IF(J101=0,"",VLOOKUP(J101,$G$40:$H$51,2,FALSE))</f>
        <v/>
      </c>
      <c r="Y101" s="23"/>
    </row>
    <row r="102" spans="2:25" ht="20.100000000000001" customHeight="1">
      <c r="B102" s="45"/>
      <c r="C102" s="57" t="s">
        <v>26</v>
      </c>
      <c r="D102" s="58"/>
      <c r="E102" s="47" t="s">
        <v>27</v>
      </c>
      <c r="G102" s="20"/>
      <c r="H102" s="20"/>
      <c r="I102" s="144">
        <f>IF('data joblist'!$C$74=TRUE,$G$42,0)</f>
        <v>0</v>
      </c>
      <c r="J102" s="144">
        <f>LARGE($I$100:$I$111,3)</f>
        <v>0</v>
      </c>
      <c r="K102" s="145" t="str">
        <f t="shared" si="3"/>
        <v/>
      </c>
      <c r="Y102" s="23"/>
    </row>
    <row r="103" spans="2:25" ht="20.100000000000001" customHeight="1">
      <c r="B103" s="45"/>
      <c r="C103" s="59" t="s">
        <v>61</v>
      </c>
      <c r="D103" s="46"/>
      <c r="E103" s="47"/>
      <c r="G103" s="20"/>
      <c r="H103" s="20"/>
      <c r="I103" s="144">
        <f>IF('data joblist'!$C$75=TRUE,$G$41,0)</f>
        <v>0</v>
      </c>
      <c r="J103" s="144">
        <f>LARGE($I$100:$I$111,4)</f>
        <v>0</v>
      </c>
      <c r="K103" s="145" t="str">
        <f t="shared" si="3"/>
        <v/>
      </c>
      <c r="Y103" s="23"/>
    </row>
    <row r="104" spans="2:25" ht="20.100000000000001" customHeight="1">
      <c r="B104" s="45"/>
      <c r="C104" s="60" t="s">
        <v>383</v>
      </c>
      <c r="D104" s="46"/>
      <c r="E104" s="47"/>
      <c r="I104" s="144">
        <f>IF('data joblist'!$C$76=TRUE,$G$50,0)</f>
        <v>0</v>
      </c>
      <c r="J104" s="144">
        <f>LARGE($I$100:$I$111,5)</f>
        <v>0</v>
      </c>
      <c r="K104" s="145" t="str">
        <f t="shared" si="3"/>
        <v/>
      </c>
      <c r="Y104" s="23"/>
    </row>
    <row r="105" spans="2:25" ht="20.100000000000001" customHeight="1">
      <c r="B105" s="45"/>
      <c r="C105" s="57" t="s">
        <v>355</v>
      </c>
      <c r="D105" s="46"/>
      <c r="E105" s="47"/>
      <c r="I105" s="144">
        <f>IF('data joblist'!$C$77=TRUE,$G$49,0)</f>
        <v>0</v>
      </c>
      <c r="J105" s="144">
        <f>LARGE($I$100:$I$111,6)</f>
        <v>0</v>
      </c>
      <c r="K105" s="269" t="str">
        <f t="shared" si="3"/>
        <v/>
      </c>
      <c r="Y105" s="23"/>
    </row>
    <row r="106" spans="2:25" ht="20.100000000000001" customHeight="1">
      <c r="B106" s="45"/>
      <c r="C106" s="59" t="s">
        <v>356</v>
      </c>
      <c r="D106" s="46"/>
      <c r="E106" s="47"/>
      <c r="I106" s="144">
        <f>IF('data joblist'!$C$78=TRUE,$G$48,0)</f>
        <v>0</v>
      </c>
      <c r="Y106" s="23"/>
    </row>
    <row r="107" spans="2:25" ht="20.100000000000001" customHeight="1">
      <c r="B107" s="45"/>
      <c r="C107" s="57" t="s">
        <v>28</v>
      </c>
      <c r="D107" s="65"/>
      <c r="E107" s="47"/>
      <c r="G107" s="20"/>
      <c r="H107" s="20"/>
      <c r="I107" s="144">
        <f>IF('data joblist'!$C$79=TRUE,$G$46,0)</f>
        <v>0</v>
      </c>
      <c r="Y107" s="23"/>
    </row>
    <row r="108" spans="2:25" ht="20.100000000000001" customHeight="1">
      <c r="B108" s="45"/>
      <c r="C108" s="223" t="s">
        <v>378</v>
      </c>
      <c r="D108" s="310" t="str">
        <f>'ENVIRONMENTAL IMPACT'!I71</f>
        <v/>
      </c>
      <c r="E108" s="47"/>
      <c r="I108" s="144">
        <f>IF('data joblist'!$C$80=TRUE,$G$45,0)</f>
        <v>0</v>
      </c>
      <c r="Y108" s="23"/>
    </row>
    <row r="109" spans="2:25" ht="20.100000000000001" customHeight="1">
      <c r="B109" s="45"/>
      <c r="C109" s="223"/>
      <c r="D109" s="311"/>
      <c r="E109" s="47"/>
      <c r="I109" s="144">
        <f>IF('data joblist'!$C$81=TRUE,$G$43,0)</f>
        <v>0</v>
      </c>
      <c r="Y109" s="23"/>
    </row>
    <row r="110" spans="2:25" ht="20.100000000000001" customHeight="1">
      <c r="B110" s="45"/>
      <c r="C110" s="60" t="s">
        <v>375</v>
      </c>
      <c r="D110" s="46"/>
      <c r="E110" s="47"/>
      <c r="G110" s="20"/>
      <c r="H110" s="20"/>
      <c r="I110" s="144">
        <f>IF('data joblist'!$C$82=TRUE,$G$44,0)</f>
        <v>0</v>
      </c>
      <c r="Y110" s="23"/>
    </row>
    <row r="111" spans="2:25" ht="20.100000000000001" customHeight="1">
      <c r="B111" s="45"/>
      <c r="C111" s="57" t="s">
        <v>377</v>
      </c>
      <c r="D111" s="46"/>
      <c r="E111" s="47"/>
      <c r="G111" s="20"/>
      <c r="H111" s="20"/>
      <c r="I111" s="144">
        <f>IF('data joblist'!$C$83=TRUE,$G$40,0)</f>
        <v>0</v>
      </c>
      <c r="Y111" s="23"/>
    </row>
    <row r="112" spans="2:25" ht="20.100000000000001" customHeight="1">
      <c r="B112" s="45"/>
      <c r="C112" s="57"/>
      <c r="D112" s="46"/>
      <c r="E112" s="47"/>
      <c r="G112" s="20"/>
      <c r="H112" s="20"/>
      <c r="I112" s="20"/>
      <c r="J112" s="20"/>
      <c r="Y112" s="23"/>
    </row>
    <row r="113" spans="2:25" ht="20.100000000000001" customHeight="1">
      <c r="B113" s="45"/>
      <c r="C113" s="57"/>
      <c r="D113" s="46"/>
      <c r="E113" s="47"/>
      <c r="G113" s="20"/>
      <c r="H113" s="20"/>
      <c r="I113" s="20"/>
      <c r="J113" s="20"/>
      <c r="Y113" s="23"/>
    </row>
    <row r="114" spans="2:25" ht="20.100000000000001" customHeight="1">
      <c r="B114" s="45"/>
      <c r="C114" s="57" t="s">
        <v>28</v>
      </c>
      <c r="D114" s="67" t="s">
        <v>462</v>
      </c>
      <c r="E114" s="317" t="s">
        <v>461</v>
      </c>
      <c r="G114" s="20"/>
      <c r="H114" s="20"/>
      <c r="I114" s="20"/>
      <c r="J114" s="20"/>
      <c r="Y114" s="23"/>
    </row>
    <row r="115" spans="2:25" ht="20.100000000000001" customHeight="1">
      <c r="B115" s="45"/>
      <c r="C115" s="57" t="s">
        <v>5</v>
      </c>
      <c r="D115" s="46"/>
      <c r="E115" s="317"/>
      <c r="J115" s="20"/>
      <c r="Y115" s="23"/>
    </row>
    <row r="116" spans="2:25" ht="20.100000000000001" customHeight="1">
      <c r="B116" s="45"/>
      <c r="C116" s="223" t="s">
        <v>380</v>
      </c>
      <c r="D116" s="46"/>
      <c r="E116" s="47"/>
      <c r="Y116" s="23"/>
    </row>
    <row r="117" spans="2:25" ht="20.100000000000001" customHeight="1">
      <c r="B117" s="45"/>
      <c r="C117" s="57" t="s">
        <v>186</v>
      </c>
      <c r="D117" s="46"/>
      <c r="E117" s="47"/>
      <c r="Y117" s="23"/>
    </row>
    <row r="118" spans="2:25" ht="20.100000000000001" customHeight="1" thickBot="1">
      <c r="B118" s="52"/>
      <c r="C118" s="53"/>
      <c r="D118" s="53"/>
      <c r="E118" s="64"/>
      <c r="Y118" s="23"/>
    </row>
    <row r="119" spans="2:25" ht="20.100000000000001" customHeight="1">
      <c r="Y119" s="23"/>
    </row>
    <row r="120" spans="2:25" ht="20.100000000000001" customHeight="1" thickBot="1">
      <c r="B120" s="301" t="s">
        <v>361</v>
      </c>
      <c r="C120" s="301"/>
      <c r="D120" s="301"/>
      <c r="E120" s="301"/>
      <c r="F120" s="31">
        <v>5</v>
      </c>
      <c r="G120" s="20"/>
      <c r="H120" s="20"/>
      <c r="I120" s="20"/>
      <c r="Y120" s="23"/>
    </row>
    <row r="121" spans="2:25" ht="20.100000000000001" customHeight="1">
      <c r="B121" s="43"/>
      <c r="C121" s="61"/>
      <c r="D121" s="61"/>
      <c r="E121" s="62"/>
      <c r="G121" s="20"/>
      <c r="H121" s="20"/>
      <c r="I121" s="270">
        <f>IF('data joblist'!$C$93=TRUE,$G$47,0)</f>
        <v>0</v>
      </c>
      <c r="J121" s="144">
        <f>LARGE($I$121:$I$132,1)</f>
        <v>0</v>
      </c>
      <c r="K121" s="145" t="str">
        <f>IF(J121=0,"",VLOOKUP(J121,$G$40:$H$51,2,FALSE))</f>
        <v/>
      </c>
    </row>
    <row r="122" spans="2:25" ht="20.100000000000001" customHeight="1">
      <c r="B122" s="45"/>
      <c r="C122" s="55">
        <f>'data joblist'!C89</f>
        <v>0</v>
      </c>
      <c r="D122" s="56" t="str">
        <f>C9</f>
        <v>Activity</v>
      </c>
      <c r="E122" s="47" t="s">
        <v>65</v>
      </c>
      <c r="I122" s="144">
        <f>IF('data joblist'!$C$94=TRUE,$G$51,0)</f>
        <v>0</v>
      </c>
      <c r="J122" s="144">
        <f>LARGE($I$121:$I$132,2)</f>
        <v>0</v>
      </c>
      <c r="K122" s="145" t="str">
        <f t="shared" ref="K122:K126" si="4">IF(J122=0,"",VLOOKUP(J122,$G$40:$H$51,2,FALSE))</f>
        <v/>
      </c>
      <c r="Y122" s="10"/>
    </row>
    <row r="123" spans="2:25" ht="20.100000000000001" customHeight="1">
      <c r="B123" s="45"/>
      <c r="C123" s="57" t="s">
        <v>26</v>
      </c>
      <c r="D123" s="58"/>
      <c r="E123" s="47" t="s">
        <v>27</v>
      </c>
      <c r="G123" s="20"/>
      <c r="H123" s="20"/>
      <c r="I123" s="144">
        <f>IF('data joblist'!$C$95=TRUE,$G$42,0)</f>
        <v>0</v>
      </c>
      <c r="J123" s="144">
        <f>LARGE($I$121:$I$132,3)</f>
        <v>0</v>
      </c>
      <c r="K123" s="145" t="str">
        <f t="shared" si="4"/>
        <v/>
      </c>
      <c r="Y123" s="19"/>
    </row>
    <row r="124" spans="2:25" ht="20.100000000000001" customHeight="1">
      <c r="B124" s="45"/>
      <c r="C124" s="59" t="s">
        <v>61</v>
      </c>
      <c r="D124" s="46"/>
      <c r="E124" s="47"/>
      <c r="G124" s="20"/>
      <c r="H124" s="20"/>
      <c r="I124" s="144">
        <f>IF('data joblist'!$C$96=TRUE,$G$41,0)</f>
        <v>0</v>
      </c>
      <c r="J124" s="144">
        <f>LARGE($I$121:$I$132,4)</f>
        <v>0</v>
      </c>
      <c r="K124" s="145" t="str">
        <f t="shared" si="4"/>
        <v/>
      </c>
      <c r="Y124" s="23"/>
    </row>
    <row r="125" spans="2:25" ht="20.100000000000001" customHeight="1">
      <c r="B125" s="45"/>
      <c r="C125" s="60" t="s">
        <v>383</v>
      </c>
      <c r="D125" s="46"/>
      <c r="E125" s="47"/>
      <c r="I125" s="144">
        <f>IF('data joblist'!$C$97=TRUE,$G$50,0)</f>
        <v>0</v>
      </c>
      <c r="J125" s="144">
        <f>LARGE($I$121:$I$132,5)</f>
        <v>0</v>
      </c>
      <c r="K125" s="145" t="str">
        <f t="shared" si="4"/>
        <v/>
      </c>
      <c r="Y125" s="23"/>
    </row>
    <row r="126" spans="2:25" ht="20.100000000000001" customHeight="1">
      <c r="B126" s="45"/>
      <c r="C126" s="57" t="s">
        <v>355</v>
      </c>
      <c r="D126" s="46"/>
      <c r="E126" s="47"/>
      <c r="I126" s="144">
        <f>IF('data joblist'!$C$98=TRUE,$G$49,0)</f>
        <v>0</v>
      </c>
      <c r="J126" s="144">
        <f>LARGE($I$121:$I$132,6)</f>
        <v>0</v>
      </c>
      <c r="K126" s="269" t="str">
        <f t="shared" si="4"/>
        <v/>
      </c>
      <c r="Y126" s="23"/>
    </row>
    <row r="127" spans="2:25" ht="20.100000000000001" customHeight="1">
      <c r="B127" s="45"/>
      <c r="C127" s="59" t="s">
        <v>356</v>
      </c>
      <c r="D127" s="46"/>
      <c r="E127" s="47"/>
      <c r="I127" s="144">
        <f>IF('data joblist'!$C$99=TRUE,$G$48,0)</f>
        <v>0</v>
      </c>
      <c r="Y127" s="23"/>
    </row>
    <row r="128" spans="2:25" ht="20.100000000000001" customHeight="1">
      <c r="B128" s="45"/>
      <c r="C128" s="57" t="s">
        <v>28</v>
      </c>
      <c r="D128" s="70"/>
      <c r="E128" s="47"/>
      <c r="G128" s="20"/>
      <c r="H128" s="20"/>
      <c r="I128" s="144">
        <f>IF('data joblist'!$C$100=TRUE,$G$46,0)</f>
        <v>0</v>
      </c>
      <c r="Y128" s="23"/>
    </row>
    <row r="129" spans="2:25" ht="20.100000000000001" customHeight="1">
      <c r="B129" s="45"/>
      <c r="C129" s="59" t="s">
        <v>378</v>
      </c>
      <c r="D129" s="310" t="str">
        <f>'ENVIRONMENTAL IMPACT'!I91</f>
        <v/>
      </c>
      <c r="E129" s="47"/>
      <c r="I129" s="144">
        <f>IF('data joblist'!$C$101=TRUE,$G$45,0)</f>
        <v>0</v>
      </c>
      <c r="Y129" s="23"/>
    </row>
    <row r="130" spans="2:25" ht="20.100000000000001" customHeight="1">
      <c r="B130" s="45"/>
      <c r="C130" s="59"/>
      <c r="D130" s="311"/>
      <c r="E130" s="47"/>
      <c r="I130" s="144">
        <f>IF('data joblist'!$C$102=TRUE,$G$43,0)</f>
        <v>0</v>
      </c>
      <c r="Y130" s="23"/>
    </row>
    <row r="131" spans="2:25" ht="20.100000000000001" customHeight="1">
      <c r="B131" s="45"/>
      <c r="C131" s="60" t="s">
        <v>375</v>
      </c>
      <c r="D131" s="46"/>
      <c r="E131" s="47"/>
      <c r="G131" s="20"/>
      <c r="H131" s="20"/>
      <c r="I131" s="144">
        <f>IF('data joblist'!$C$103=TRUE,$G$44,0)</f>
        <v>0</v>
      </c>
      <c r="Y131" s="23"/>
    </row>
    <row r="132" spans="2:25" ht="20.100000000000001" customHeight="1">
      <c r="B132" s="45"/>
      <c r="C132" s="57" t="s">
        <v>377</v>
      </c>
      <c r="D132" s="46"/>
      <c r="E132" s="47"/>
      <c r="G132" s="20"/>
      <c r="H132" s="20"/>
      <c r="I132" s="144">
        <f>IF('data joblist'!$C$104=TRUE,$G$40,0)</f>
        <v>0</v>
      </c>
      <c r="Y132" s="23"/>
    </row>
    <row r="133" spans="2:25" ht="20.100000000000001" customHeight="1">
      <c r="B133" s="45"/>
      <c r="C133" s="57"/>
      <c r="D133" s="46"/>
      <c r="E133" s="47"/>
      <c r="G133" s="20"/>
      <c r="H133" s="20"/>
      <c r="I133" s="20"/>
      <c r="J133" s="20"/>
      <c r="Y133" s="23"/>
    </row>
    <row r="134" spans="2:25" ht="20.100000000000001" customHeight="1">
      <c r="B134" s="45"/>
      <c r="C134" s="57"/>
      <c r="D134" s="46"/>
      <c r="E134" s="47"/>
      <c r="G134" s="20"/>
      <c r="H134" s="20"/>
      <c r="I134" s="20"/>
      <c r="J134" s="20"/>
      <c r="Y134" s="23"/>
    </row>
    <row r="135" spans="2:25" ht="20.100000000000001" customHeight="1">
      <c r="B135" s="45"/>
      <c r="C135" s="57" t="s">
        <v>28</v>
      </c>
      <c r="D135" s="67"/>
      <c r="E135" s="317" t="s">
        <v>352</v>
      </c>
      <c r="G135" s="20"/>
      <c r="H135" s="20"/>
      <c r="I135" s="20"/>
      <c r="J135" s="20"/>
      <c r="Y135" s="23"/>
    </row>
    <row r="136" spans="2:25" ht="20.100000000000001" customHeight="1">
      <c r="B136" s="45"/>
      <c r="C136" s="57" t="s">
        <v>5</v>
      </c>
      <c r="D136" s="46"/>
      <c r="E136" s="317"/>
      <c r="J136" s="20"/>
      <c r="Y136" s="23"/>
    </row>
    <row r="137" spans="2:25" ht="20.100000000000001" customHeight="1">
      <c r="B137" s="45"/>
      <c r="C137" s="57" t="s">
        <v>380</v>
      </c>
      <c r="D137" s="46"/>
      <c r="E137" s="47"/>
      <c r="Y137" s="23"/>
    </row>
    <row r="138" spans="2:25" ht="20.100000000000001" customHeight="1">
      <c r="B138" s="45"/>
      <c r="C138" s="57" t="s">
        <v>186</v>
      </c>
      <c r="D138" s="46"/>
      <c r="E138" s="47"/>
      <c r="Y138" s="23"/>
    </row>
    <row r="139" spans="2:25" ht="20.100000000000001" customHeight="1" thickBot="1">
      <c r="B139" s="52"/>
      <c r="C139" s="53"/>
      <c r="D139" s="53"/>
      <c r="E139" s="64"/>
      <c r="Y139" s="23"/>
    </row>
    <row r="140" spans="2:25" ht="20.100000000000001" customHeight="1">
      <c r="Y140" s="23"/>
    </row>
    <row r="141" spans="2:25" ht="20.100000000000001" customHeight="1" thickBot="1">
      <c r="B141" s="301" t="s">
        <v>362</v>
      </c>
      <c r="C141" s="301"/>
      <c r="D141" s="301"/>
      <c r="E141" s="301"/>
      <c r="F141" s="31">
        <v>6</v>
      </c>
      <c r="G141" s="20"/>
      <c r="H141" s="20"/>
      <c r="I141" s="20"/>
      <c r="Y141" s="23"/>
    </row>
    <row r="142" spans="2:25" ht="20.100000000000001" customHeight="1">
      <c r="B142" s="43"/>
      <c r="C142" s="61"/>
      <c r="D142" s="61"/>
      <c r="E142" s="62"/>
      <c r="G142" s="20"/>
      <c r="H142" s="20"/>
      <c r="I142" s="270">
        <f>IF('data joblist'!$C$114=TRUE,$G$47,0)</f>
        <v>0</v>
      </c>
      <c r="J142" s="144">
        <f>LARGE($I$142:$I$153,1)</f>
        <v>0</v>
      </c>
      <c r="K142" s="145" t="str">
        <f>IF(J142=0,"",VLOOKUP(J142,$G$40:$H$51,2,FALSE))</f>
        <v/>
      </c>
      <c r="Y142" s="23"/>
    </row>
    <row r="143" spans="2:25" ht="20.100000000000001" customHeight="1">
      <c r="B143" s="45"/>
      <c r="C143" s="55">
        <f>'data joblist'!C110</f>
        <v>0</v>
      </c>
      <c r="D143" s="56" t="str">
        <f>C9</f>
        <v>Activity</v>
      </c>
      <c r="E143" s="47" t="s">
        <v>65</v>
      </c>
      <c r="I143" s="144">
        <f>IF('data joblist'!$C$115=TRUE,$G$51,0)</f>
        <v>0</v>
      </c>
      <c r="J143" s="144">
        <f>LARGE($I$142:$I$153,2)</f>
        <v>0</v>
      </c>
      <c r="K143" s="145" t="str">
        <f t="shared" ref="K143:K147" si="5">IF(J143=0,"",VLOOKUP(J143,$G$40:$H$51,2,FALSE))</f>
        <v/>
      </c>
      <c r="Y143" s="23"/>
    </row>
    <row r="144" spans="2:25" ht="20.100000000000001" customHeight="1">
      <c r="B144" s="45"/>
      <c r="C144" s="57" t="s">
        <v>26</v>
      </c>
      <c r="D144" s="58"/>
      <c r="E144" s="47" t="s">
        <v>27</v>
      </c>
      <c r="G144" s="20"/>
      <c r="H144" s="20"/>
      <c r="I144" s="144">
        <f>IF('data joblist'!$C$116=TRUE,$G$42,0)</f>
        <v>0</v>
      </c>
      <c r="J144" s="144">
        <f>LARGE($I$142:$I$153,3)</f>
        <v>0</v>
      </c>
      <c r="K144" s="145" t="str">
        <f t="shared" si="5"/>
        <v/>
      </c>
      <c r="Y144" s="23"/>
    </row>
    <row r="145" spans="2:25" ht="20.100000000000001" customHeight="1">
      <c r="B145" s="45"/>
      <c r="C145" s="59" t="s">
        <v>61</v>
      </c>
      <c r="D145" s="46"/>
      <c r="E145" s="47"/>
      <c r="G145" s="20"/>
      <c r="H145" s="20"/>
      <c r="I145" s="144">
        <f>IF('data joblist'!$C$117=TRUE,$G$41,0)</f>
        <v>0</v>
      </c>
      <c r="J145" s="144">
        <f>LARGE($I$142:$I$153,4)</f>
        <v>0</v>
      </c>
      <c r="K145" s="145" t="str">
        <f t="shared" si="5"/>
        <v/>
      </c>
      <c r="Y145" s="23"/>
    </row>
    <row r="146" spans="2:25" ht="20.100000000000001" customHeight="1">
      <c r="B146" s="45"/>
      <c r="C146" s="60" t="s">
        <v>383</v>
      </c>
      <c r="D146" s="46"/>
      <c r="E146" s="47"/>
      <c r="I146" s="144">
        <f>IF('data joblist'!$C$118=TRUE,$G$50,0)</f>
        <v>0</v>
      </c>
      <c r="J146" s="144">
        <f>LARGE($I$142:$I$153,5)</f>
        <v>0</v>
      </c>
      <c r="K146" s="145" t="str">
        <f t="shared" si="5"/>
        <v/>
      </c>
      <c r="Y146" s="23"/>
    </row>
    <row r="147" spans="2:25" ht="20.100000000000001" customHeight="1">
      <c r="B147" s="45"/>
      <c r="C147" s="57" t="s">
        <v>355</v>
      </c>
      <c r="D147" s="46"/>
      <c r="E147" s="47"/>
      <c r="I147" s="144">
        <f>IF('data joblist'!$C$119=TRUE,$G$49,0)</f>
        <v>0</v>
      </c>
      <c r="J147" s="144">
        <f>LARGE($I$142:$I$153,6)</f>
        <v>0</v>
      </c>
      <c r="K147" s="269" t="str">
        <f t="shared" si="5"/>
        <v/>
      </c>
      <c r="Y147" s="23"/>
    </row>
    <row r="148" spans="2:25" ht="20.100000000000001" customHeight="1">
      <c r="B148" s="45"/>
      <c r="C148" s="59" t="s">
        <v>356</v>
      </c>
      <c r="D148" s="46"/>
      <c r="E148" s="47"/>
      <c r="I148" s="144">
        <f>IF('data joblist'!$C$120=TRUE,$G$48,0)</f>
        <v>0</v>
      </c>
      <c r="Y148" s="23"/>
    </row>
    <row r="149" spans="2:25" ht="20.100000000000001" customHeight="1">
      <c r="B149" s="45"/>
      <c r="C149" s="57" t="s">
        <v>28</v>
      </c>
      <c r="D149" s="65"/>
      <c r="E149" s="47"/>
      <c r="G149" s="20"/>
      <c r="H149" s="20"/>
      <c r="I149" s="144">
        <f>IF('data joblist'!$C$121=TRUE,$G$46,0)</f>
        <v>0</v>
      </c>
      <c r="Y149" s="32"/>
    </row>
    <row r="150" spans="2:25" ht="20.100000000000001" customHeight="1">
      <c r="B150" s="45"/>
      <c r="C150" s="59" t="s">
        <v>378</v>
      </c>
      <c r="D150" s="310" t="str">
        <f>'ENVIRONMENTAL IMPACT'!I111</f>
        <v/>
      </c>
      <c r="E150" s="47"/>
      <c r="I150" s="144">
        <f>IF('data joblist'!$C$122=TRUE,$G$45,0)</f>
        <v>0</v>
      </c>
      <c r="Y150" s="30"/>
    </row>
    <row r="151" spans="2:25" ht="20.100000000000001" customHeight="1">
      <c r="B151" s="45"/>
      <c r="C151" s="59"/>
      <c r="D151" s="311"/>
      <c r="E151" s="47"/>
      <c r="I151" s="144">
        <f>IF('data joblist'!$C$123=TRUE,$G$43,0)</f>
        <v>0</v>
      </c>
      <c r="Y151" s="30"/>
    </row>
    <row r="152" spans="2:25" ht="20.100000000000001" customHeight="1">
      <c r="B152" s="45"/>
      <c r="C152" s="60" t="s">
        <v>375</v>
      </c>
      <c r="D152" s="46"/>
      <c r="E152" s="47"/>
      <c r="G152" s="20"/>
      <c r="H152" s="20"/>
      <c r="I152" s="144">
        <f>IF('data joblist'!$C$124=TRUE,$G$44,0)</f>
        <v>0</v>
      </c>
      <c r="Y152" s="10"/>
    </row>
    <row r="153" spans="2:25" ht="20.100000000000001" customHeight="1">
      <c r="B153" s="45"/>
      <c r="C153" s="57" t="s">
        <v>377</v>
      </c>
      <c r="D153" s="46"/>
      <c r="E153" s="47"/>
      <c r="G153" s="20"/>
      <c r="H153" s="20"/>
      <c r="I153" s="144">
        <f>IF('data joblist'!$C$125=TRUE,$G$40,0)</f>
        <v>0</v>
      </c>
      <c r="Y153" s="19"/>
    </row>
    <row r="154" spans="2:25" ht="20.100000000000001" customHeight="1">
      <c r="B154" s="45"/>
      <c r="C154" s="57"/>
      <c r="D154" s="46"/>
      <c r="E154" s="47"/>
      <c r="G154" s="20"/>
      <c r="H154" s="20"/>
      <c r="I154" s="20"/>
      <c r="J154" s="20"/>
      <c r="Y154" s="19"/>
    </row>
    <row r="155" spans="2:25" ht="20.100000000000001" customHeight="1">
      <c r="B155" s="45"/>
      <c r="C155" s="57"/>
      <c r="D155" s="46"/>
      <c r="E155" s="47"/>
      <c r="G155" s="20"/>
      <c r="H155" s="20"/>
      <c r="I155" s="20"/>
      <c r="J155" s="20"/>
      <c r="Y155" s="19"/>
    </row>
    <row r="156" spans="2:25" ht="20.100000000000001" customHeight="1">
      <c r="B156" s="45"/>
      <c r="C156" s="57" t="s">
        <v>28</v>
      </c>
      <c r="D156" s="67" t="s">
        <v>463</v>
      </c>
      <c r="E156" s="317" t="s">
        <v>352</v>
      </c>
      <c r="G156" s="20"/>
      <c r="H156" s="20"/>
      <c r="I156" s="20"/>
      <c r="J156" s="20"/>
      <c r="Y156" s="23"/>
    </row>
    <row r="157" spans="2:25" ht="20.100000000000001" customHeight="1">
      <c r="B157" s="45"/>
      <c r="C157" s="57" t="s">
        <v>5</v>
      </c>
      <c r="D157" s="46"/>
      <c r="E157" s="317"/>
      <c r="J157" s="20"/>
      <c r="Y157" s="23"/>
    </row>
    <row r="158" spans="2:25" ht="20.100000000000001" customHeight="1">
      <c r="B158" s="45"/>
      <c r="C158" s="57" t="s">
        <v>380</v>
      </c>
      <c r="D158" s="46"/>
      <c r="E158" s="47"/>
      <c r="Y158" s="23"/>
    </row>
    <row r="159" spans="2:25" ht="20.100000000000001" customHeight="1">
      <c r="B159" s="45"/>
      <c r="C159" s="57" t="s">
        <v>186</v>
      </c>
      <c r="D159" s="46"/>
      <c r="E159" s="47"/>
      <c r="Y159" s="23"/>
    </row>
    <row r="160" spans="2:25" ht="20.100000000000001" customHeight="1" thickBot="1">
      <c r="B160" s="52"/>
      <c r="C160" s="53"/>
      <c r="D160" s="53"/>
      <c r="E160" s="64"/>
      <c r="Y160" s="23"/>
    </row>
    <row r="161" spans="2:25" ht="20.100000000000001" customHeight="1">
      <c r="Y161" s="23"/>
    </row>
    <row r="162" spans="2:25" ht="20.100000000000001" customHeight="1" thickBot="1">
      <c r="B162" s="301" t="s">
        <v>363</v>
      </c>
      <c r="C162" s="301"/>
      <c r="D162" s="301"/>
      <c r="E162" s="301"/>
      <c r="F162" s="31">
        <v>7</v>
      </c>
      <c r="G162" s="20"/>
      <c r="H162" s="20"/>
      <c r="I162" s="20"/>
      <c r="Y162" s="23"/>
    </row>
    <row r="163" spans="2:25" ht="20.100000000000001" customHeight="1">
      <c r="B163" s="43"/>
      <c r="C163" s="61"/>
      <c r="D163" s="61"/>
      <c r="E163" s="62"/>
      <c r="G163" s="20"/>
      <c r="H163" s="20"/>
      <c r="I163" s="270">
        <f>IF('data joblist'!$C$135=TRUE,$G$47,0)</f>
        <v>0</v>
      </c>
      <c r="J163" s="144">
        <f>LARGE($I$163:$I$174,1)</f>
        <v>0</v>
      </c>
      <c r="K163" s="145" t="str">
        <f>IF(J163=0,"",VLOOKUP(J163,$G$40:$H$51,2,FALSE))</f>
        <v/>
      </c>
      <c r="Y163" s="23"/>
    </row>
    <row r="164" spans="2:25" ht="20.100000000000001" customHeight="1">
      <c r="B164" s="45"/>
      <c r="C164" s="55">
        <f>'data joblist'!C131</f>
        <v>0</v>
      </c>
      <c r="D164" s="56" t="str">
        <f>C9</f>
        <v>Activity</v>
      </c>
      <c r="E164" s="47" t="s">
        <v>65</v>
      </c>
      <c r="I164" s="144">
        <f>IF('data joblist'!$C$136=TRUE,$G$51,0)</f>
        <v>0</v>
      </c>
      <c r="J164" s="144">
        <f>LARGE($I$163:$I$174,2)</f>
        <v>0</v>
      </c>
      <c r="K164" s="145" t="str">
        <f t="shared" ref="K164:K168" si="6">IF(J164=0,"",VLOOKUP(J164,$G$40:$H$51,2,FALSE))</f>
        <v/>
      </c>
      <c r="Y164" s="23"/>
    </row>
    <row r="165" spans="2:25" ht="20.100000000000001" customHeight="1">
      <c r="B165" s="45"/>
      <c r="C165" s="57" t="s">
        <v>26</v>
      </c>
      <c r="D165" s="58"/>
      <c r="E165" s="47" t="s">
        <v>27</v>
      </c>
      <c r="G165" s="20"/>
      <c r="H165" s="20"/>
      <c r="I165" s="144">
        <f>IF('data joblist'!$C$137=TRUE,$G$42,0)</f>
        <v>0</v>
      </c>
      <c r="J165" s="144">
        <f>LARGE($I$163:$I$174,3)</f>
        <v>0</v>
      </c>
      <c r="K165" s="145" t="str">
        <f t="shared" si="6"/>
        <v/>
      </c>
      <c r="Y165" s="23"/>
    </row>
    <row r="166" spans="2:25" ht="20.100000000000001" customHeight="1">
      <c r="B166" s="45"/>
      <c r="C166" s="59" t="s">
        <v>61</v>
      </c>
      <c r="D166" s="46"/>
      <c r="E166" s="47"/>
      <c r="G166" s="20"/>
      <c r="H166" s="20"/>
      <c r="I166" s="144">
        <f>IF('data joblist'!$C$138=TRUE,$G$41,0)</f>
        <v>0</v>
      </c>
      <c r="J166" s="144">
        <f>LARGE($I$163:$I$174,4)</f>
        <v>0</v>
      </c>
      <c r="K166" s="145" t="str">
        <f t="shared" si="6"/>
        <v/>
      </c>
      <c r="Y166" s="23"/>
    </row>
    <row r="167" spans="2:25" ht="20.100000000000001" customHeight="1">
      <c r="B167" s="45"/>
      <c r="C167" s="60" t="s">
        <v>383</v>
      </c>
      <c r="D167" s="46"/>
      <c r="E167" s="47"/>
      <c r="I167" s="144">
        <f>IF('data joblist'!$C$139=TRUE,$G$50,0)</f>
        <v>0</v>
      </c>
      <c r="J167" s="144">
        <f>LARGE($I$163:$I$174,5)</f>
        <v>0</v>
      </c>
      <c r="K167" s="145" t="str">
        <f t="shared" si="6"/>
        <v/>
      </c>
      <c r="Y167" s="23"/>
    </row>
    <row r="168" spans="2:25" ht="20.100000000000001" customHeight="1">
      <c r="B168" s="45"/>
      <c r="C168" s="57" t="s">
        <v>355</v>
      </c>
      <c r="D168" s="46"/>
      <c r="E168" s="47"/>
      <c r="I168" s="144">
        <f>IF('data joblist'!$C$140=TRUE,$G$49,0)</f>
        <v>0</v>
      </c>
      <c r="J168" s="144">
        <f>LARGE($I$163:$I$174,6)</f>
        <v>0</v>
      </c>
      <c r="K168" s="269" t="str">
        <f t="shared" si="6"/>
        <v/>
      </c>
      <c r="Y168" s="23"/>
    </row>
    <row r="169" spans="2:25" ht="20.100000000000001" customHeight="1">
      <c r="B169" s="45"/>
      <c r="C169" s="59" t="s">
        <v>356</v>
      </c>
      <c r="D169" s="46"/>
      <c r="E169" s="47"/>
      <c r="I169" s="144">
        <f>IF('data joblist'!$C$141=TRUE,$G$48,0)</f>
        <v>0</v>
      </c>
      <c r="Y169" s="23"/>
    </row>
    <row r="170" spans="2:25" ht="20.100000000000001" customHeight="1">
      <c r="B170" s="45"/>
      <c r="C170" s="57" t="s">
        <v>28</v>
      </c>
      <c r="D170" s="65"/>
      <c r="E170" s="47"/>
      <c r="G170" s="20"/>
      <c r="H170" s="20"/>
      <c r="I170" s="144">
        <f>IF('data joblist'!$C$142=TRUE,$G$46,0)</f>
        <v>0</v>
      </c>
      <c r="Y170" s="23"/>
    </row>
    <row r="171" spans="2:25" ht="20.100000000000001" customHeight="1">
      <c r="B171" s="45"/>
      <c r="C171" s="59" t="s">
        <v>378</v>
      </c>
      <c r="D171" s="310" t="str">
        <f>'ENVIRONMENTAL IMPACT'!I131</f>
        <v/>
      </c>
      <c r="E171" s="47"/>
      <c r="I171" s="144">
        <f>IF('data joblist'!$C$143=TRUE,$G$45,0)</f>
        <v>0</v>
      </c>
      <c r="Y171" s="23"/>
    </row>
    <row r="172" spans="2:25" ht="20.100000000000001" customHeight="1">
      <c r="B172" s="45"/>
      <c r="C172" s="59"/>
      <c r="D172" s="311"/>
      <c r="E172" s="47"/>
      <c r="I172" s="144">
        <f>IF('data joblist'!$C$144=TRUE,$G$43,0)</f>
        <v>0</v>
      </c>
      <c r="Y172" s="23"/>
    </row>
    <row r="173" spans="2:25" ht="20.100000000000001" customHeight="1">
      <c r="B173" s="45"/>
      <c r="C173" s="60" t="s">
        <v>375</v>
      </c>
      <c r="D173" s="46"/>
      <c r="E173" s="47"/>
      <c r="G173" s="20"/>
      <c r="H173" s="20"/>
      <c r="I173" s="144">
        <f>IF('data joblist'!$C$145=TRUE,$G$44,0)</f>
        <v>0</v>
      </c>
      <c r="Y173" s="23"/>
    </row>
    <row r="174" spans="2:25" ht="20.100000000000001" customHeight="1">
      <c r="B174" s="45"/>
      <c r="C174" s="57" t="s">
        <v>377</v>
      </c>
      <c r="D174" s="46"/>
      <c r="E174" s="47"/>
      <c r="G174" s="20"/>
      <c r="H174" s="20"/>
      <c r="I174" s="144">
        <f>IF('data joblist'!$C$146=TRUE,$G$40,0)</f>
        <v>0</v>
      </c>
      <c r="Y174" s="23"/>
    </row>
    <row r="175" spans="2:25" ht="20.100000000000001" customHeight="1">
      <c r="B175" s="45"/>
      <c r="C175" s="57"/>
      <c r="D175" s="46"/>
      <c r="E175" s="47"/>
      <c r="G175" s="20"/>
      <c r="H175" s="20"/>
      <c r="I175" s="20"/>
      <c r="J175" s="20"/>
      <c r="Y175" s="23"/>
    </row>
    <row r="176" spans="2:25" ht="20.100000000000001" customHeight="1">
      <c r="B176" s="45"/>
      <c r="C176" s="57"/>
      <c r="D176" s="46"/>
      <c r="E176" s="47"/>
      <c r="G176" s="20"/>
      <c r="H176" s="20"/>
      <c r="I176" s="20"/>
      <c r="J176" s="20"/>
      <c r="Y176" s="23"/>
    </row>
    <row r="177" spans="2:25" ht="20.100000000000001" customHeight="1">
      <c r="B177" s="45"/>
      <c r="C177" s="57" t="s">
        <v>28</v>
      </c>
      <c r="D177" s="67"/>
      <c r="E177" s="317" t="s">
        <v>352</v>
      </c>
      <c r="G177" s="20"/>
      <c r="H177" s="20"/>
      <c r="I177" s="20"/>
      <c r="J177" s="20"/>
      <c r="Y177" s="23"/>
    </row>
    <row r="178" spans="2:25" ht="20.100000000000001" customHeight="1">
      <c r="B178" s="45"/>
      <c r="C178" s="57" t="s">
        <v>5</v>
      </c>
      <c r="D178" s="46"/>
      <c r="E178" s="317"/>
      <c r="J178" s="20"/>
      <c r="Y178" s="23"/>
    </row>
    <row r="179" spans="2:25" ht="20.100000000000001" customHeight="1">
      <c r="B179" s="45"/>
      <c r="C179" s="57" t="s">
        <v>380</v>
      </c>
      <c r="D179" s="46"/>
      <c r="E179" s="47"/>
      <c r="Y179" s="23"/>
    </row>
    <row r="180" spans="2:25" ht="20.100000000000001" customHeight="1">
      <c r="B180" s="45"/>
      <c r="C180" s="57" t="s">
        <v>186</v>
      </c>
      <c r="D180" s="46"/>
      <c r="E180" s="47"/>
      <c r="Y180" s="23"/>
    </row>
    <row r="181" spans="2:25" ht="20.100000000000001" customHeight="1" thickBot="1">
      <c r="B181" s="52"/>
      <c r="C181" s="53"/>
      <c r="D181" s="53"/>
      <c r="E181" s="64"/>
      <c r="Y181" s="32"/>
    </row>
    <row r="182" spans="2:25">
      <c r="Y182" s="10"/>
    </row>
    <row r="183" spans="2:25" ht="20.100000000000001" customHeight="1">
      <c r="Y183" s="19"/>
    </row>
    <row r="184" spans="2:25" ht="20.100000000000001" customHeight="1" thickBot="1">
      <c r="B184" s="301" t="s">
        <v>364</v>
      </c>
      <c r="C184" s="301"/>
      <c r="D184" s="301"/>
      <c r="E184" s="301"/>
      <c r="F184" s="31">
        <v>8</v>
      </c>
      <c r="G184" s="20"/>
      <c r="H184" s="20"/>
      <c r="I184" s="20"/>
      <c r="Y184" s="23"/>
    </row>
    <row r="185" spans="2:25" ht="20.100000000000001" customHeight="1">
      <c r="B185" s="43"/>
      <c r="C185" s="61"/>
      <c r="D185" s="61"/>
      <c r="E185" s="62"/>
      <c r="G185" s="20"/>
      <c r="H185" s="20"/>
      <c r="I185" s="270">
        <f>IF('data joblist'!$C$156=TRUE,$G$47,0)</f>
        <v>0</v>
      </c>
      <c r="J185" s="144">
        <f>LARGE($I$185:$I$196,1)</f>
        <v>0</v>
      </c>
      <c r="K185" s="145" t="str">
        <f>IF(J185=0,"",VLOOKUP(J185,$G$40:$H$51,2,FALSE))</f>
        <v/>
      </c>
      <c r="Y185" s="23"/>
    </row>
    <row r="186" spans="2:25" ht="20.100000000000001" customHeight="1">
      <c r="B186" s="45"/>
      <c r="C186" s="55">
        <f>'data joblist'!C152</f>
        <v>0</v>
      </c>
      <c r="D186" s="56" t="str">
        <f>C9</f>
        <v>Activity</v>
      </c>
      <c r="E186" s="47" t="s">
        <v>65</v>
      </c>
      <c r="I186" s="144">
        <f>IF('data joblist'!$C$157=TRUE,$G$51,0)</f>
        <v>0</v>
      </c>
      <c r="J186" s="144">
        <f>LARGE($I$185:$I$196,2)</f>
        <v>0</v>
      </c>
      <c r="K186" s="145" t="str">
        <f t="shared" ref="K186:K190" si="7">IF(J186=0,"",VLOOKUP(J186,$G$40:$H$51,2,FALSE))</f>
        <v/>
      </c>
      <c r="Y186" s="23"/>
    </row>
    <row r="187" spans="2:25" ht="20.100000000000001" customHeight="1">
      <c r="B187" s="45"/>
      <c r="C187" s="57" t="s">
        <v>26</v>
      </c>
      <c r="D187" s="58"/>
      <c r="E187" s="47" t="s">
        <v>27</v>
      </c>
      <c r="G187" s="20"/>
      <c r="H187" s="20"/>
      <c r="I187" s="144">
        <f>IF('data joblist'!$C$158=TRUE,$G$42,0)</f>
        <v>0</v>
      </c>
      <c r="J187" s="144">
        <f>LARGE($I$185:$I$196,3)</f>
        <v>0</v>
      </c>
      <c r="K187" s="145" t="str">
        <f t="shared" si="7"/>
        <v/>
      </c>
      <c r="Y187" s="23"/>
    </row>
    <row r="188" spans="2:25" ht="20.100000000000001" customHeight="1">
      <c r="B188" s="45"/>
      <c r="C188" s="59" t="s">
        <v>61</v>
      </c>
      <c r="D188" s="46"/>
      <c r="E188" s="47"/>
      <c r="G188" s="20"/>
      <c r="H188" s="20"/>
      <c r="I188" s="144">
        <f>IF('data joblist'!$C$159=TRUE,$G$41,0)</f>
        <v>0</v>
      </c>
      <c r="J188" s="144">
        <f>LARGE($I$185:$I$196,4)</f>
        <v>0</v>
      </c>
      <c r="K188" s="145" t="str">
        <f t="shared" si="7"/>
        <v/>
      </c>
      <c r="Y188" s="23"/>
    </row>
    <row r="189" spans="2:25" ht="20.100000000000001" customHeight="1">
      <c r="B189" s="45"/>
      <c r="C189" s="60" t="s">
        <v>383</v>
      </c>
      <c r="D189" s="46"/>
      <c r="E189" s="47"/>
      <c r="I189" s="144">
        <f>IF('data joblist'!$C$160=TRUE,$G$50,0)</f>
        <v>0</v>
      </c>
      <c r="J189" s="144">
        <f>LARGE($I$185:$I$196,5)</f>
        <v>0</v>
      </c>
      <c r="K189" s="145" t="str">
        <f t="shared" si="7"/>
        <v/>
      </c>
      <c r="Y189" s="23"/>
    </row>
    <row r="190" spans="2:25" ht="20.100000000000001" customHeight="1">
      <c r="B190" s="45"/>
      <c r="C190" s="57" t="s">
        <v>355</v>
      </c>
      <c r="D190" s="46"/>
      <c r="E190" s="47"/>
      <c r="I190" s="144">
        <f>IF('data joblist'!$C$161=TRUE,$G$49,0)</f>
        <v>0</v>
      </c>
      <c r="J190" s="144">
        <f>LARGE($I$185:$I$196,6)</f>
        <v>0</v>
      </c>
      <c r="K190" s="269" t="str">
        <f t="shared" si="7"/>
        <v/>
      </c>
      <c r="Y190" s="23"/>
    </row>
    <row r="191" spans="2:25" ht="20.100000000000001" customHeight="1">
      <c r="B191" s="45"/>
      <c r="C191" s="59" t="s">
        <v>356</v>
      </c>
      <c r="D191" s="46"/>
      <c r="E191" s="47"/>
      <c r="I191" s="144">
        <f>IF('data joblist'!$C$162=TRUE,$G$48,0)</f>
        <v>0</v>
      </c>
      <c r="Y191" s="23"/>
    </row>
    <row r="192" spans="2:25" ht="20.100000000000001" customHeight="1">
      <c r="B192" s="45"/>
      <c r="C192" s="57" t="s">
        <v>28</v>
      </c>
      <c r="D192" s="65"/>
      <c r="E192" s="47"/>
      <c r="G192" s="20"/>
      <c r="H192" s="20"/>
      <c r="I192" s="144">
        <f>IF('data joblist'!$C$163=TRUE,$G$46,0)</f>
        <v>0</v>
      </c>
      <c r="Y192" s="23"/>
    </row>
    <row r="193" spans="2:25" ht="20.100000000000001" customHeight="1">
      <c r="B193" s="45"/>
      <c r="C193" s="59" t="s">
        <v>378</v>
      </c>
      <c r="D193" s="310" t="str">
        <f>'ENVIRONMENTAL IMPACT'!I151</f>
        <v/>
      </c>
      <c r="E193" s="47"/>
      <c r="I193" s="144">
        <f>IF('data joblist'!$C$164=TRUE,$G$45,0)</f>
        <v>0</v>
      </c>
      <c r="Y193" s="23"/>
    </row>
    <row r="194" spans="2:25" ht="20.100000000000001" customHeight="1">
      <c r="B194" s="45"/>
      <c r="C194" s="59"/>
      <c r="D194" s="311"/>
      <c r="E194" s="47"/>
      <c r="I194" s="144">
        <f>IF('data joblist'!$C$165=TRUE,$G$43,0)</f>
        <v>0</v>
      </c>
      <c r="Y194" s="23"/>
    </row>
    <row r="195" spans="2:25" ht="20.100000000000001" customHeight="1">
      <c r="B195" s="45"/>
      <c r="C195" s="60" t="s">
        <v>375</v>
      </c>
      <c r="D195" s="46"/>
      <c r="E195" s="47"/>
      <c r="G195" s="20"/>
      <c r="H195" s="20"/>
      <c r="I195" s="144">
        <f>IF('data joblist'!$C$166=TRUE,$G$44,0)</f>
        <v>0</v>
      </c>
      <c r="Y195" s="23"/>
    </row>
    <row r="196" spans="2:25" ht="20.100000000000001" customHeight="1">
      <c r="B196" s="45"/>
      <c r="C196" s="57" t="s">
        <v>377</v>
      </c>
      <c r="D196" s="46"/>
      <c r="E196" s="47"/>
      <c r="G196" s="20"/>
      <c r="H196" s="20"/>
      <c r="I196" s="144">
        <f>IF('data joblist'!$C$167=TRUE,$G$40,0)</f>
        <v>0</v>
      </c>
      <c r="Y196" s="23"/>
    </row>
    <row r="197" spans="2:25" ht="20.100000000000001" customHeight="1">
      <c r="B197" s="45"/>
      <c r="C197" s="57"/>
      <c r="D197" s="46"/>
      <c r="E197" s="47"/>
      <c r="G197" s="20"/>
      <c r="H197" s="20"/>
      <c r="I197" s="20"/>
      <c r="J197" s="20"/>
      <c r="Y197" s="23"/>
    </row>
    <row r="198" spans="2:25" ht="20.100000000000001" customHeight="1">
      <c r="B198" s="45"/>
      <c r="C198" s="57"/>
      <c r="D198" s="46"/>
      <c r="E198" s="47"/>
      <c r="G198" s="20"/>
      <c r="H198" s="20"/>
      <c r="I198" s="20"/>
      <c r="J198" s="20"/>
      <c r="Y198" s="23"/>
    </row>
    <row r="199" spans="2:25" ht="20.100000000000001" customHeight="1">
      <c r="B199" s="45"/>
      <c r="C199" s="57" t="s">
        <v>28</v>
      </c>
      <c r="D199" s="67"/>
      <c r="E199" s="317" t="s">
        <v>352</v>
      </c>
      <c r="G199" s="20"/>
      <c r="H199" s="20"/>
      <c r="I199" s="20"/>
      <c r="J199" s="20"/>
      <c r="Y199" s="23"/>
    </row>
    <row r="200" spans="2:25" ht="20.100000000000001" customHeight="1">
      <c r="B200" s="45"/>
      <c r="C200" s="57" t="s">
        <v>5</v>
      </c>
      <c r="D200" s="46"/>
      <c r="E200" s="317"/>
      <c r="J200" s="20"/>
      <c r="Y200" s="23"/>
    </row>
    <row r="201" spans="2:25" ht="20.100000000000001" customHeight="1">
      <c r="B201" s="45"/>
      <c r="C201" s="57" t="s">
        <v>380</v>
      </c>
      <c r="D201" s="46"/>
      <c r="E201" s="47"/>
      <c r="Y201" s="23"/>
    </row>
    <row r="202" spans="2:25" ht="20.100000000000001" customHeight="1">
      <c r="B202" s="45"/>
      <c r="C202" s="57" t="s">
        <v>186</v>
      </c>
      <c r="D202" s="46"/>
      <c r="E202" s="47"/>
      <c r="Y202" s="23"/>
    </row>
    <row r="203" spans="2:25" ht="20.100000000000001" customHeight="1" thickBot="1">
      <c r="B203" s="52"/>
      <c r="C203" s="53"/>
      <c r="D203" s="53"/>
      <c r="E203" s="64"/>
      <c r="Y203" s="23"/>
    </row>
    <row r="204" spans="2:25" ht="20.100000000000001" customHeight="1">
      <c r="Y204" s="23"/>
    </row>
    <row r="205" spans="2:25" ht="20.100000000000001" customHeight="1" thickBot="1">
      <c r="B205" s="301" t="s">
        <v>365</v>
      </c>
      <c r="C205" s="301"/>
      <c r="D205" s="301"/>
      <c r="E205" s="301"/>
      <c r="F205" s="31">
        <v>9</v>
      </c>
      <c r="G205" s="20"/>
      <c r="H205" s="20"/>
      <c r="I205" s="20"/>
      <c r="Y205" s="23"/>
    </row>
    <row r="206" spans="2:25" ht="20.100000000000001" customHeight="1">
      <c r="B206" s="43"/>
      <c r="C206" s="61"/>
      <c r="D206" s="61"/>
      <c r="E206" s="62"/>
      <c r="G206" s="20"/>
      <c r="H206" s="20"/>
      <c r="I206" s="270">
        <f>IF('data joblist'!$C$177=TRUE,$G$47,0)</f>
        <v>0</v>
      </c>
      <c r="J206" s="144">
        <f>LARGE($I$206:$I$217,1)</f>
        <v>0</v>
      </c>
      <c r="K206" s="145" t="str">
        <f>IF(J206=0,"",VLOOKUP(J206,$G$40:$H$51,2,FALSE))</f>
        <v/>
      </c>
      <c r="Y206" s="23"/>
    </row>
    <row r="207" spans="2:25" ht="20.100000000000001" customHeight="1">
      <c r="B207" s="45"/>
      <c r="C207" s="55">
        <f>'data joblist'!C173</f>
        <v>0</v>
      </c>
      <c r="D207" s="56" t="str">
        <f>C9</f>
        <v>Activity</v>
      </c>
      <c r="E207" s="47" t="s">
        <v>65</v>
      </c>
      <c r="I207" s="144">
        <f>IF('data joblist'!$C$178=TRUE,$G$51,0)</f>
        <v>0</v>
      </c>
      <c r="J207" s="144">
        <f>LARGE($I$206:$I$217,2)</f>
        <v>0</v>
      </c>
      <c r="K207" s="145" t="str">
        <f t="shared" ref="K207:K211" si="8">IF(J207=0,"",VLOOKUP(J207,$G$40:$H$51,2,FALSE))</f>
        <v/>
      </c>
      <c r="Y207" s="23"/>
    </row>
    <row r="208" spans="2:25" ht="20.100000000000001" customHeight="1">
      <c r="B208" s="45"/>
      <c r="C208" s="57" t="s">
        <v>26</v>
      </c>
      <c r="D208" s="58"/>
      <c r="E208" s="47" t="s">
        <v>27</v>
      </c>
      <c r="G208" s="20"/>
      <c r="H208" s="20"/>
      <c r="I208" s="144">
        <f>IF('data joblist'!$C$179=TRUE,$G$42,0)</f>
        <v>0</v>
      </c>
      <c r="J208" s="144">
        <f>LARGE($I$206:$I$217,3)</f>
        <v>0</v>
      </c>
      <c r="K208" s="145" t="str">
        <f t="shared" si="8"/>
        <v/>
      </c>
      <c r="Y208" s="23"/>
    </row>
    <row r="209" spans="2:25" ht="20.100000000000001" customHeight="1">
      <c r="B209" s="45"/>
      <c r="C209" s="59" t="s">
        <v>61</v>
      </c>
      <c r="D209" s="46"/>
      <c r="E209" s="47"/>
      <c r="G209" s="20"/>
      <c r="H209" s="20"/>
      <c r="I209" s="144">
        <f>IF('data joblist'!$C$180=TRUE,$G$41,0)</f>
        <v>0</v>
      </c>
      <c r="J209" s="144">
        <f>LARGE($I$206:$I$217,4)</f>
        <v>0</v>
      </c>
      <c r="K209" s="145" t="str">
        <f t="shared" si="8"/>
        <v/>
      </c>
      <c r="Y209" s="32"/>
    </row>
    <row r="210" spans="2:25" ht="20.100000000000001" customHeight="1">
      <c r="B210" s="45"/>
      <c r="C210" s="60" t="s">
        <v>383</v>
      </c>
      <c r="D210" s="46"/>
      <c r="E210" s="47"/>
      <c r="I210" s="144">
        <f>IF('data joblist'!$C$181=TRUE,$G$50,0)</f>
        <v>0</v>
      </c>
      <c r="J210" s="144">
        <f>LARGE($I$206:$I$217,5)</f>
        <v>0</v>
      </c>
      <c r="K210" s="145" t="str">
        <f t="shared" si="8"/>
        <v/>
      </c>
      <c r="Y210" s="10"/>
    </row>
    <row r="211" spans="2:25" ht="20.100000000000001" customHeight="1">
      <c r="B211" s="45"/>
      <c r="C211" s="57" t="s">
        <v>355</v>
      </c>
      <c r="D211" s="46"/>
      <c r="E211" s="47"/>
      <c r="I211" s="144">
        <f>IF('data joblist'!$C$182=TRUE,$G$49,0)</f>
        <v>0</v>
      </c>
      <c r="J211" s="144">
        <f>LARGE($I$206:$I$217,6)</f>
        <v>0</v>
      </c>
      <c r="K211" s="269" t="str">
        <f t="shared" si="8"/>
        <v/>
      </c>
      <c r="Y211" s="19"/>
    </row>
    <row r="212" spans="2:25" ht="20.100000000000001" customHeight="1">
      <c r="B212" s="45"/>
      <c r="C212" s="59" t="s">
        <v>356</v>
      </c>
      <c r="D212" s="46"/>
      <c r="E212" s="47"/>
      <c r="I212" s="144">
        <f>IF('data joblist'!$C$183=TRUE,$G$48,0)</f>
        <v>0</v>
      </c>
      <c r="Y212" s="23"/>
    </row>
    <row r="213" spans="2:25" ht="20.100000000000001" customHeight="1">
      <c r="B213" s="45"/>
      <c r="C213" s="57" t="s">
        <v>28</v>
      </c>
      <c r="D213" s="65"/>
      <c r="E213" s="47"/>
      <c r="G213" s="20"/>
      <c r="H213" s="20"/>
      <c r="I213" s="144">
        <f>IF('data joblist'!$C$184=TRUE,$G$46,0)</f>
        <v>0</v>
      </c>
      <c r="Y213" s="23"/>
    </row>
    <row r="214" spans="2:25" ht="20.100000000000001" customHeight="1">
      <c r="B214" s="45"/>
      <c r="C214" s="59" t="s">
        <v>378</v>
      </c>
      <c r="D214" s="310" t="str">
        <f>'ENVIRONMENTAL IMPACT'!I171</f>
        <v/>
      </c>
      <c r="E214" s="47"/>
      <c r="I214" s="144">
        <f>IF('data joblist'!$C$185=TRUE,$G$45,0)</f>
        <v>0</v>
      </c>
      <c r="Y214" s="23"/>
    </row>
    <row r="215" spans="2:25" ht="20.100000000000001" customHeight="1">
      <c r="B215" s="45"/>
      <c r="C215" s="59"/>
      <c r="D215" s="311"/>
      <c r="E215" s="47"/>
      <c r="I215" s="144">
        <f>IF('data joblist'!$C$186=TRUE,$G$43,0)</f>
        <v>0</v>
      </c>
      <c r="Y215" s="23"/>
    </row>
    <row r="216" spans="2:25" ht="20.100000000000001" customHeight="1">
      <c r="B216" s="45"/>
      <c r="C216" s="60" t="s">
        <v>375</v>
      </c>
      <c r="D216" s="46"/>
      <c r="E216" s="47"/>
      <c r="G216" s="20"/>
      <c r="H216" s="20"/>
      <c r="I216" s="144">
        <f>IF('data joblist'!$C$187=TRUE,$G$44,0)</f>
        <v>0</v>
      </c>
      <c r="Y216" s="23"/>
    </row>
    <row r="217" spans="2:25" ht="20.100000000000001" customHeight="1">
      <c r="B217" s="45"/>
      <c r="C217" s="57" t="s">
        <v>377</v>
      </c>
      <c r="D217" s="46"/>
      <c r="E217" s="47"/>
      <c r="G217" s="20"/>
      <c r="H217" s="20"/>
      <c r="I217" s="144">
        <f>IF('data joblist'!$C$188=TRUE,$G$40,0)</f>
        <v>0</v>
      </c>
      <c r="Y217" s="23"/>
    </row>
    <row r="218" spans="2:25" ht="20.100000000000001" customHeight="1">
      <c r="B218" s="45"/>
      <c r="C218" s="57"/>
      <c r="D218" s="46"/>
      <c r="E218" s="47"/>
      <c r="G218" s="20"/>
      <c r="H218" s="20"/>
      <c r="I218" s="20"/>
      <c r="J218" s="20"/>
      <c r="Y218" s="23"/>
    </row>
    <row r="219" spans="2:25" ht="20.100000000000001" customHeight="1">
      <c r="B219" s="45"/>
      <c r="C219" s="57"/>
      <c r="D219" s="46"/>
      <c r="E219" s="47"/>
      <c r="G219" s="20"/>
      <c r="H219" s="20"/>
      <c r="I219" s="20"/>
      <c r="J219" s="20"/>
      <c r="Y219" s="23"/>
    </row>
    <row r="220" spans="2:25" ht="20.100000000000001" customHeight="1">
      <c r="B220" s="45"/>
      <c r="C220" s="57" t="s">
        <v>28</v>
      </c>
      <c r="D220" s="67"/>
      <c r="E220" s="317" t="s">
        <v>352</v>
      </c>
      <c r="G220" s="20"/>
      <c r="H220" s="20"/>
      <c r="I220" s="20"/>
      <c r="J220" s="20"/>
      <c r="Y220" s="23"/>
    </row>
    <row r="221" spans="2:25" ht="20.100000000000001" customHeight="1">
      <c r="B221" s="45"/>
      <c r="C221" s="57" t="s">
        <v>5</v>
      </c>
      <c r="D221" s="46"/>
      <c r="E221" s="317"/>
      <c r="J221" s="20"/>
      <c r="Y221" s="23"/>
    </row>
    <row r="222" spans="2:25" ht="20.100000000000001" customHeight="1">
      <c r="B222" s="45"/>
      <c r="C222" s="57" t="s">
        <v>380</v>
      </c>
      <c r="D222" s="46"/>
      <c r="E222" s="47"/>
      <c r="Y222" s="23"/>
    </row>
    <row r="223" spans="2:25" ht="20.100000000000001" customHeight="1">
      <c r="B223" s="45"/>
      <c r="C223" s="57" t="s">
        <v>186</v>
      </c>
      <c r="D223" s="46"/>
      <c r="E223" s="47"/>
      <c r="R223" s="10">
        <f>C228</f>
        <v>0</v>
      </c>
      <c r="Y223" s="23"/>
    </row>
    <row r="224" spans="2:25" ht="20.100000000000001" customHeight="1" thickBot="1">
      <c r="B224" s="52"/>
      <c r="C224" s="53"/>
      <c r="D224" s="53"/>
      <c r="E224" s="64"/>
      <c r="H224" s="20" t="s">
        <v>67</v>
      </c>
      <c r="R224" s="5">
        <f>D213</f>
        <v>0</v>
      </c>
      <c r="Y224" s="23"/>
    </row>
    <row r="225" spans="2:25" hidden="1">
      <c r="H225" s="308" t="s">
        <v>79</v>
      </c>
      <c r="I225" s="306" t="s">
        <v>383</v>
      </c>
      <c r="J225" s="307"/>
      <c r="K225" s="308" t="s">
        <v>82</v>
      </c>
      <c r="L225" s="308" t="s">
        <v>83</v>
      </c>
      <c r="M225" s="313" t="s">
        <v>379</v>
      </c>
      <c r="N225" s="308" t="s">
        <v>85</v>
      </c>
      <c r="O225" s="312" t="s">
        <v>86</v>
      </c>
      <c r="P225" s="312" t="s">
        <v>87</v>
      </c>
      <c r="Q225" s="312" t="s">
        <v>88</v>
      </c>
      <c r="R225" s="5">
        <f>E216</f>
        <v>0</v>
      </c>
      <c r="Y225" s="23"/>
    </row>
    <row r="226" spans="2:25" ht="20.100000000000001" hidden="1" customHeight="1" thickBot="1">
      <c r="B226" s="301" t="s">
        <v>366</v>
      </c>
      <c r="C226" s="301"/>
      <c r="D226" s="301"/>
      <c r="E226" s="301"/>
      <c r="F226" s="31">
        <v>1</v>
      </c>
      <c r="G226" s="20"/>
      <c r="H226" s="309"/>
      <c r="I226" s="125" t="s">
        <v>80</v>
      </c>
      <c r="J226" s="125" t="s">
        <v>81</v>
      </c>
      <c r="K226" s="309"/>
      <c r="L226" s="309"/>
      <c r="M226" s="314"/>
      <c r="N226" s="309"/>
      <c r="O226" s="312"/>
      <c r="P226" s="312"/>
      <c r="Q226" s="312"/>
      <c r="R226" s="5">
        <f>D220</f>
        <v>0</v>
      </c>
      <c r="S226" s="10" t="s">
        <v>61</v>
      </c>
      <c r="T226" s="10" t="str">
        <f>C232</f>
        <v>Class of aspect</v>
      </c>
      <c r="U226" s="10" t="str">
        <f>C237</f>
        <v>Current Control</v>
      </c>
      <c r="V226" s="18"/>
      <c r="W226" s="10"/>
      <c r="X226" s="10"/>
      <c r="Y226" s="10"/>
    </row>
    <row r="227" spans="2:25" ht="20.100000000000001" hidden="1" customHeight="1">
      <c r="B227" s="43"/>
      <c r="C227" s="61"/>
      <c r="D227" s="61"/>
      <c r="E227" s="62"/>
      <c r="G227" s="20">
        <v>1</v>
      </c>
      <c r="H227" s="36" t="e">
        <f>VLOOKUP(#REF!,$R$37:$Y$59,2,FALSE)</f>
        <v>#REF!</v>
      </c>
      <c r="I227" s="270">
        <f>IF('data joblist'!$C$30=TRUE,$G$47,0)</f>
        <v>0</v>
      </c>
      <c r="J227" s="144">
        <f>LARGE($I$58:$I$69,1)</f>
        <v>0</v>
      </c>
      <c r="K227" s="145" t="str">
        <f>IF(J227=0,"",VLOOKUP(J227,$G$40:$H$51,2,FALSE))</f>
        <v/>
      </c>
      <c r="L227" s="36" t="e">
        <f>VLOOKUP(#REF!,$R$37:$Y$59,6,FALSE)</f>
        <v>#REF!</v>
      </c>
      <c r="M227" s="36" t="e">
        <f>#REF!</f>
        <v>#REF!</v>
      </c>
      <c r="N227" s="38" t="e">
        <f>#REF!</f>
        <v>#REF!</v>
      </c>
      <c r="O227" s="34" t="str">
        <f>IF(D234=0,"",D234)</f>
        <v/>
      </c>
      <c r="P227" s="34">
        <f>D235</f>
        <v>0</v>
      </c>
      <c r="Q227" s="34">
        <f>D238</f>
        <v>0</v>
      </c>
      <c r="R227" s="5">
        <f>E222</f>
        <v>0</v>
      </c>
      <c r="S227" s="9" t="s">
        <v>17</v>
      </c>
      <c r="T227" s="5" t="s">
        <v>45</v>
      </c>
      <c r="U227" s="5" t="s">
        <v>49</v>
      </c>
      <c r="V227" s="5" t="s">
        <v>49</v>
      </c>
      <c r="W227" s="5" t="s">
        <v>59</v>
      </c>
      <c r="X227" s="5" t="s">
        <v>44</v>
      </c>
      <c r="Y227" s="19"/>
    </row>
    <row r="228" spans="2:25" ht="20.100000000000001" hidden="1" customHeight="1">
      <c r="B228" s="45"/>
      <c r="C228" s="55">
        <f>'data joblist'!C194</f>
        <v>0</v>
      </c>
      <c r="D228" s="56" t="str">
        <f>C9</f>
        <v>Activity</v>
      </c>
      <c r="E228" s="47" t="s">
        <v>65</v>
      </c>
      <c r="G228" s="5">
        <v>2</v>
      </c>
      <c r="H228" s="36" t="e">
        <f>VLOOKUP(#REF!,$R$37:$Y$59,2,FALSE)</f>
        <v>#REF!</v>
      </c>
      <c r="I228" s="144">
        <f>IF('data joblist'!$C$31=TRUE,$G$51,0)</f>
        <v>0</v>
      </c>
      <c r="J228" s="144">
        <f>LARGE($I$58:$I$69,2)</f>
        <v>0</v>
      </c>
      <c r="K228" s="145" t="str">
        <f t="shared" ref="K228:K232" si="9">IF(J228=0,"",VLOOKUP(J228,$G$40:$H$51,2,FALSE))</f>
        <v/>
      </c>
      <c r="L228" s="37" t="e">
        <f>VLOOKUP(#REF!,$R$37:$Y$59,6,FALSE)</f>
        <v>#REF!</v>
      </c>
      <c r="M228" s="37" t="e">
        <f>#REF!</f>
        <v>#REF!</v>
      </c>
      <c r="N228" s="39" t="e">
        <f>#REF!</f>
        <v>#REF!</v>
      </c>
      <c r="O228" s="35" t="str">
        <f>IF(D252=0,"",D252)</f>
        <v/>
      </c>
      <c r="P228" s="35">
        <f>D253</f>
        <v>0</v>
      </c>
      <c r="Q228" s="35">
        <f>D256</f>
        <v>0</v>
      </c>
      <c r="R228" s="5" t="str">
        <f>C222</f>
        <v>Likelihood Index</v>
      </c>
      <c r="S228" s="9" t="s">
        <v>18</v>
      </c>
      <c r="T228" s="5" t="s">
        <v>46</v>
      </c>
      <c r="U228" s="5" t="s">
        <v>48</v>
      </c>
      <c r="V228" s="5" t="s">
        <v>35</v>
      </c>
      <c r="W228" s="5" t="s">
        <v>58</v>
      </c>
      <c r="X228" s="5" t="s">
        <v>43</v>
      </c>
      <c r="Y228" s="23"/>
    </row>
    <row r="229" spans="2:25" ht="20.100000000000001" hidden="1" customHeight="1">
      <c r="B229" s="45"/>
      <c r="C229" s="57" t="s">
        <v>26</v>
      </c>
      <c r="D229" s="58"/>
      <c r="E229" s="47" t="s">
        <v>27</v>
      </c>
      <c r="G229" s="20">
        <v>3</v>
      </c>
      <c r="H229" s="36" t="e">
        <f>VLOOKUP(#REF!,$R$37:$Y$59,2,FALSE)</f>
        <v>#REF!</v>
      </c>
      <c r="I229" s="144">
        <f>IF('data joblist'!$C$32=TRUE,$G$42,0)</f>
        <v>0</v>
      </c>
      <c r="J229" s="144">
        <f>LARGE($I$58:$I$69,3)</f>
        <v>0</v>
      </c>
      <c r="K229" s="145" t="str">
        <f t="shared" si="9"/>
        <v/>
      </c>
      <c r="L229" s="37" t="e">
        <f>VLOOKUP(#REF!,$R$37:$Y$59,6,FALSE)</f>
        <v>#REF!</v>
      </c>
      <c r="M229" s="37" t="e">
        <f>#REF!</f>
        <v>#REF!</v>
      </c>
      <c r="N229" s="39" t="e">
        <f>#REF!</f>
        <v>#REF!</v>
      </c>
      <c r="O229" s="35" t="str">
        <f>IF(D270=0,"",D270)</f>
        <v/>
      </c>
      <c r="P229" s="35">
        <f>D271</f>
        <v>0</v>
      </c>
      <c r="Q229" s="35">
        <f>D274</f>
        <v>0</v>
      </c>
      <c r="S229" s="20" t="s">
        <v>92</v>
      </c>
      <c r="T229" s="5" t="s">
        <v>20</v>
      </c>
      <c r="U229" s="5" t="s">
        <v>22</v>
      </c>
      <c r="V229" s="5" t="s">
        <v>37</v>
      </c>
      <c r="W229" s="5" t="s">
        <v>57</v>
      </c>
      <c r="X229" s="5" t="s">
        <v>42</v>
      </c>
      <c r="Y229" s="23"/>
    </row>
    <row r="230" spans="2:25" ht="20.100000000000001" hidden="1" customHeight="1">
      <c r="B230" s="45"/>
      <c r="C230" s="66" t="s">
        <v>90</v>
      </c>
      <c r="D230" s="46"/>
      <c r="E230" s="47"/>
      <c r="G230" s="20">
        <v>4</v>
      </c>
      <c r="H230" s="37" t="e">
        <f>VLOOKUP(#REF!,$R$37:$Y$59,2,FALSE)</f>
        <v>#REF!</v>
      </c>
      <c r="I230" s="144">
        <f>IF('data joblist'!$C$33=TRUE,$G$41,0)</f>
        <v>0</v>
      </c>
      <c r="J230" s="144">
        <f>LARGE($I$58:$I$69,4)</f>
        <v>0</v>
      </c>
      <c r="K230" s="145" t="str">
        <f t="shared" si="9"/>
        <v/>
      </c>
      <c r="L230" s="37" t="e">
        <f>VLOOKUP(#REF!,$R$37:$Y$59,6,FALSE)</f>
        <v>#REF!</v>
      </c>
      <c r="M230" s="37" t="e">
        <f>#REF!</f>
        <v>#REF!</v>
      </c>
      <c r="N230" s="39" t="e">
        <f>#REF!</f>
        <v>#REF!</v>
      </c>
      <c r="O230" s="35" t="str">
        <f>IF(D288=0,"",D288)</f>
        <v/>
      </c>
      <c r="P230" s="35">
        <f>D289</f>
        <v>0</v>
      </c>
      <c r="Q230" s="35">
        <f>D292</f>
        <v>0</v>
      </c>
      <c r="T230" s="5" t="s">
        <v>95</v>
      </c>
      <c r="U230" s="5" t="s">
        <v>23</v>
      </c>
      <c r="V230" s="5" t="s">
        <v>36</v>
      </c>
      <c r="W230" s="5" t="s">
        <v>56</v>
      </c>
      <c r="X230" s="5" t="s">
        <v>41</v>
      </c>
      <c r="Y230" s="23"/>
    </row>
    <row r="231" spans="2:25" ht="20.100000000000001" hidden="1" customHeight="1">
      <c r="B231" s="45"/>
      <c r="C231" s="60" t="s">
        <v>383</v>
      </c>
      <c r="D231" s="46"/>
      <c r="E231" s="47"/>
      <c r="G231" s="5">
        <v>5</v>
      </c>
      <c r="H231" s="37" t="e">
        <f>VLOOKUP(#REF!,$R$37:$Y$59,2,FALSE)</f>
        <v>#REF!</v>
      </c>
      <c r="I231" s="144">
        <f>IF('data joblist'!$C$34=TRUE,$G$50,0)</f>
        <v>0</v>
      </c>
      <c r="J231" s="144">
        <f>LARGE($I$58:$I$69,5)</f>
        <v>0</v>
      </c>
      <c r="K231" s="145" t="str">
        <f t="shared" si="9"/>
        <v/>
      </c>
      <c r="L231" s="37" t="e">
        <f>VLOOKUP(#REF!,$R$37:$Y$59,6,FALSE)</f>
        <v>#REF!</v>
      </c>
      <c r="M231" s="37" t="e">
        <f>#REF!</f>
        <v>#REF!</v>
      </c>
      <c r="N231" s="39" t="e">
        <f>#REF!</f>
        <v>#REF!</v>
      </c>
      <c r="O231" s="35" t="str">
        <f>IF(D306=0,"",D306)</f>
        <v/>
      </c>
      <c r="P231" s="35">
        <f>D307</f>
        <v>0</v>
      </c>
      <c r="Q231" s="35">
        <f>D310</f>
        <v>0</v>
      </c>
      <c r="T231" s="5" t="s">
        <v>19</v>
      </c>
      <c r="U231" s="5" t="s">
        <v>24</v>
      </c>
      <c r="V231" s="5" t="s">
        <v>30</v>
      </c>
      <c r="W231" s="5" t="s">
        <v>39</v>
      </c>
      <c r="X231" s="5" t="s">
        <v>40</v>
      </c>
      <c r="Y231" s="23"/>
    </row>
    <row r="232" spans="2:25" ht="20.100000000000001" hidden="1" customHeight="1">
      <c r="B232" s="45"/>
      <c r="C232" s="57" t="s">
        <v>355</v>
      </c>
      <c r="D232" s="46"/>
      <c r="E232" s="47"/>
      <c r="G232" s="5">
        <v>6</v>
      </c>
      <c r="H232" s="37" t="e">
        <f>VLOOKUP(#REF!,$R$37:$Y$59,2,FALSE)</f>
        <v>#REF!</v>
      </c>
      <c r="I232" s="144">
        <f>IF('data joblist'!$C$35=TRUE,$G$49,0)</f>
        <v>0</v>
      </c>
      <c r="J232" s="144">
        <f>LARGE($I$58:$I$69,6)</f>
        <v>0</v>
      </c>
      <c r="K232" s="269" t="str">
        <f t="shared" si="9"/>
        <v/>
      </c>
      <c r="L232" s="37" t="e">
        <f>VLOOKUP(#REF!,$R$37:$Y$59,6,FALSE)</f>
        <v>#REF!</v>
      </c>
      <c r="M232" s="37" t="e">
        <f>#REF!</f>
        <v>#REF!</v>
      </c>
      <c r="N232" s="39" t="e">
        <f>#REF!</f>
        <v>#REF!</v>
      </c>
      <c r="O232" s="35" t="str">
        <f>IF(D324=0,"",D324)</f>
        <v/>
      </c>
      <c r="P232" s="35">
        <f>D325</f>
        <v>0</v>
      </c>
      <c r="Q232" s="35">
        <f>D328</f>
        <v>0</v>
      </c>
      <c r="T232" s="5" t="s">
        <v>54</v>
      </c>
      <c r="U232" s="5" t="s">
        <v>21</v>
      </c>
      <c r="V232" s="5" t="s">
        <v>32</v>
      </c>
      <c r="W232" s="20" t="s">
        <v>94</v>
      </c>
      <c r="X232" s="20" t="s">
        <v>94</v>
      </c>
      <c r="Y232" s="23"/>
    </row>
    <row r="233" spans="2:25" ht="23.25" hidden="1" customHeight="1">
      <c r="B233" s="45"/>
      <c r="C233" s="59" t="s">
        <v>356</v>
      </c>
      <c r="D233" s="46"/>
      <c r="E233" s="47"/>
      <c r="G233" s="5">
        <v>7</v>
      </c>
      <c r="H233" s="37" t="e">
        <f>VLOOKUP(#REF!,$R$37:$Y$59,2,FALSE)</f>
        <v>#REF!</v>
      </c>
      <c r="I233" s="144">
        <f>IF('data joblist'!$C$36=TRUE,$G$48,0)</f>
        <v>0</v>
      </c>
      <c r="L233" s="37" t="e">
        <f>VLOOKUP(#REF!,$R$37:$Y$59,6,FALSE)</f>
        <v>#REF!</v>
      </c>
      <c r="M233" s="37" t="e">
        <f>#REF!</f>
        <v>#REF!</v>
      </c>
      <c r="N233" s="39" t="e">
        <f>#REF!</f>
        <v>#REF!</v>
      </c>
      <c r="O233" s="35" t="str">
        <f>IF(D342=0,"",D342)</f>
        <v/>
      </c>
      <c r="P233" s="35">
        <f>D343</f>
        <v>0</v>
      </c>
      <c r="Q233" s="35">
        <f>D346</f>
        <v>0</v>
      </c>
      <c r="T233" s="20" t="s">
        <v>62</v>
      </c>
      <c r="V233" s="5" t="s">
        <v>31</v>
      </c>
      <c r="Y233" s="23"/>
    </row>
    <row r="234" spans="2:25" ht="18.75" hidden="1" customHeight="1">
      <c r="B234" s="45"/>
      <c r="C234" s="57" t="s">
        <v>28</v>
      </c>
      <c r="D234" s="70"/>
      <c r="E234" s="47"/>
      <c r="G234" s="20">
        <v>8</v>
      </c>
      <c r="H234" s="37" t="e">
        <f>VLOOKUP(#REF!,$R$37:$Y$59,2,FALSE)</f>
        <v>#REF!</v>
      </c>
      <c r="I234" s="144">
        <f>IF('data joblist'!$C$37=TRUE,$G$46,0)</f>
        <v>0</v>
      </c>
      <c r="L234" s="37" t="e">
        <f>VLOOKUP(#REF!,$R$37:$Y$59,6,FALSE)</f>
        <v>#REF!</v>
      </c>
      <c r="M234" s="37" t="e">
        <f>#REF!</f>
        <v>#REF!</v>
      </c>
      <c r="N234" s="39" t="e">
        <f>#REF!</f>
        <v>#REF!</v>
      </c>
      <c r="O234" s="35" t="str">
        <f>IF(D361=0,"",D361)</f>
        <v/>
      </c>
      <c r="P234" s="35">
        <f>D362</f>
        <v>0</v>
      </c>
      <c r="Q234" s="35">
        <f>D365</f>
        <v>0</v>
      </c>
      <c r="T234" s="5" t="s">
        <v>47</v>
      </c>
      <c r="V234" s="5" t="s">
        <v>29</v>
      </c>
      <c r="Y234" s="23"/>
    </row>
    <row r="235" spans="2:25" ht="20.100000000000001" hidden="1" customHeight="1">
      <c r="B235" s="45"/>
      <c r="C235" s="59" t="s">
        <v>378</v>
      </c>
      <c r="D235" s="70"/>
      <c r="E235" s="47"/>
      <c r="G235" s="5">
        <v>9</v>
      </c>
      <c r="H235" s="37" t="e">
        <f>VLOOKUP(#REF!,$R$37:$Y$59,2,FALSE)</f>
        <v>#REF!</v>
      </c>
      <c r="I235" s="144">
        <f>IF('data joblist'!$C$38=TRUE,$G$45,0)</f>
        <v>0</v>
      </c>
      <c r="L235" s="37" t="e">
        <f>VLOOKUP(#REF!,$R$37:$Y$59,6,FALSE)</f>
        <v>#REF!</v>
      </c>
      <c r="M235" s="37" t="e">
        <f>#REF!</f>
        <v>#REF!</v>
      </c>
      <c r="N235" s="39" t="e">
        <f>#REF!</f>
        <v>#REF!</v>
      </c>
      <c r="O235" s="35" t="str">
        <f>IF(D379=0,"",D379)</f>
        <v/>
      </c>
      <c r="P235" s="35">
        <f>D380</f>
        <v>0</v>
      </c>
      <c r="Q235" s="35">
        <f>D383</f>
        <v>0</v>
      </c>
      <c r="T235" s="5" t="s">
        <v>50</v>
      </c>
      <c r="V235" s="5" t="s">
        <v>33</v>
      </c>
      <c r="Y235" s="23"/>
    </row>
    <row r="236" spans="2:25" ht="20.100000000000001" hidden="1" customHeight="1">
      <c r="B236" s="45"/>
      <c r="C236" s="60" t="s">
        <v>375</v>
      </c>
      <c r="D236" s="46"/>
      <c r="E236" s="47"/>
      <c r="G236" s="20"/>
      <c r="H236" s="28"/>
      <c r="I236" s="144">
        <f>IF('data joblist'!$C$39=TRUE,$G$43,0)</f>
        <v>0</v>
      </c>
      <c r="L236" s="29"/>
      <c r="M236" s="29"/>
      <c r="N236" s="29"/>
      <c r="O236" s="29"/>
      <c r="P236" s="29"/>
      <c r="Q236" s="29"/>
      <c r="T236" s="5" t="s">
        <v>51</v>
      </c>
      <c r="V236" s="9" t="s">
        <v>34</v>
      </c>
      <c r="Y236" s="23"/>
    </row>
    <row r="237" spans="2:25" ht="20.100000000000001" hidden="1" customHeight="1">
      <c r="B237" s="45"/>
      <c r="C237" s="66" t="s">
        <v>377</v>
      </c>
      <c r="D237" s="46"/>
      <c r="E237" s="47"/>
      <c r="G237" s="20"/>
      <c r="H237" s="28"/>
      <c r="I237" s="144">
        <f>IF('data joblist'!$C$40=TRUE,$G$44,0)</f>
        <v>0</v>
      </c>
      <c r="L237" s="29"/>
      <c r="M237" s="29"/>
      <c r="N237" s="29"/>
      <c r="O237" s="29"/>
      <c r="P237" s="29"/>
      <c r="Q237" s="29"/>
      <c r="T237" s="5" t="s">
        <v>52</v>
      </c>
      <c r="V237" s="20" t="s">
        <v>91</v>
      </c>
      <c r="Y237" s="23"/>
    </row>
    <row r="238" spans="2:25" ht="20.100000000000001" hidden="1" customHeight="1">
      <c r="B238" s="45"/>
      <c r="C238" s="57" t="s">
        <v>28</v>
      </c>
      <c r="D238" s="68"/>
      <c r="E238" s="317" t="s">
        <v>352</v>
      </c>
      <c r="G238" s="20"/>
      <c r="H238" s="28"/>
      <c r="I238" s="144">
        <f>IF('data joblist'!$C$41=TRUE,$G$40,0)</f>
        <v>0</v>
      </c>
      <c r="L238" s="29"/>
      <c r="M238" s="29"/>
      <c r="N238" s="29"/>
      <c r="O238" s="29"/>
      <c r="P238" s="29"/>
      <c r="Q238" s="29"/>
      <c r="T238" s="5" t="s">
        <v>55</v>
      </c>
      <c r="Y238" s="23"/>
    </row>
    <row r="239" spans="2:25" ht="20.100000000000001" hidden="1" customHeight="1">
      <c r="B239" s="45"/>
      <c r="C239" s="57" t="s">
        <v>5</v>
      </c>
      <c r="D239" s="46"/>
      <c r="E239" s="317"/>
      <c r="T239" s="5" t="s">
        <v>53</v>
      </c>
      <c r="Y239" s="23"/>
    </row>
    <row r="240" spans="2:25" ht="20.100000000000001" hidden="1" customHeight="1">
      <c r="B240" s="45"/>
      <c r="C240" s="57" t="s">
        <v>380</v>
      </c>
      <c r="D240" s="46"/>
      <c r="E240" s="47"/>
      <c r="T240" s="5" t="s">
        <v>49</v>
      </c>
      <c r="Y240" s="23"/>
    </row>
    <row r="241" spans="2:25" ht="20.100000000000001" hidden="1" customHeight="1">
      <c r="B241" s="45"/>
      <c r="C241" s="57" t="s">
        <v>186</v>
      </c>
      <c r="D241" s="46"/>
      <c r="E241" s="47"/>
      <c r="X241" s="20"/>
      <c r="Y241" s="23"/>
    </row>
    <row r="242" spans="2:25" ht="20.100000000000001" hidden="1" customHeight="1" thickBot="1">
      <c r="B242" s="52"/>
      <c r="C242" s="53"/>
      <c r="D242" s="53"/>
      <c r="E242" s="64"/>
      <c r="Y242" s="23"/>
    </row>
    <row r="243" spans="2:25" ht="20.100000000000001" hidden="1" customHeight="1">
      <c r="Y243" s="23"/>
    </row>
    <row r="244" spans="2:25" ht="20.100000000000001" hidden="1" customHeight="1" thickBot="1">
      <c r="B244" s="301" t="s">
        <v>367</v>
      </c>
      <c r="C244" s="301"/>
      <c r="D244" s="301"/>
      <c r="E244" s="301"/>
      <c r="F244" s="31">
        <v>2</v>
      </c>
      <c r="G244" s="20"/>
      <c r="H244" s="20"/>
      <c r="I244" s="20"/>
      <c r="J244" s="20"/>
      <c r="Y244" s="23"/>
    </row>
    <row r="245" spans="2:25" ht="20.100000000000001" hidden="1" customHeight="1">
      <c r="B245" s="43"/>
      <c r="C245" s="61"/>
      <c r="D245" s="61"/>
      <c r="E245" s="62"/>
      <c r="G245" s="20"/>
      <c r="H245" s="20"/>
      <c r="I245" s="270">
        <f>IF('data joblist'!$C$30=TRUE,$G$47,0)</f>
        <v>0</v>
      </c>
      <c r="J245" s="144">
        <f>LARGE($I$58:$I$69,1)</f>
        <v>0</v>
      </c>
      <c r="K245" s="145" t="str">
        <f>IF(J245=0,"",VLOOKUP(J245,$G$40:$H$51,2,FALSE))</f>
        <v/>
      </c>
      <c r="Y245" s="23"/>
    </row>
    <row r="246" spans="2:25" ht="20.100000000000001" hidden="1" customHeight="1">
      <c r="B246" s="45"/>
      <c r="C246" s="55">
        <f>'data joblist'!C215</f>
        <v>0</v>
      </c>
      <c r="D246" s="56" t="str">
        <f>C9</f>
        <v>Activity</v>
      </c>
      <c r="E246" s="47" t="s">
        <v>65</v>
      </c>
      <c r="I246" s="144">
        <f>IF('data joblist'!$C$31=TRUE,$G$51,0)</f>
        <v>0</v>
      </c>
      <c r="J246" s="144">
        <f>LARGE($I$58:$I$69,2)</f>
        <v>0</v>
      </c>
      <c r="K246" s="145" t="str">
        <f t="shared" ref="K246:K250" si="10">IF(J246=0,"",VLOOKUP(J246,$G$40:$H$51,2,FALSE))</f>
        <v/>
      </c>
      <c r="Y246" s="23"/>
    </row>
    <row r="247" spans="2:25" ht="20.100000000000001" hidden="1" customHeight="1">
      <c r="B247" s="45"/>
      <c r="C247" s="57" t="s">
        <v>26</v>
      </c>
      <c r="D247" s="58"/>
      <c r="E247" s="47" t="s">
        <v>27</v>
      </c>
      <c r="G247" s="20"/>
      <c r="H247" s="20"/>
      <c r="I247" s="144">
        <f>IF('data joblist'!$C$32=TRUE,$G$42,0)</f>
        <v>0</v>
      </c>
      <c r="J247" s="144">
        <f>LARGE($I$58:$I$69,3)</f>
        <v>0</v>
      </c>
      <c r="K247" s="145" t="str">
        <f t="shared" si="10"/>
        <v/>
      </c>
      <c r="Y247" s="23"/>
    </row>
    <row r="248" spans="2:25" ht="20.100000000000001" hidden="1" customHeight="1">
      <c r="B248" s="45"/>
      <c r="C248" s="59" t="s">
        <v>61</v>
      </c>
      <c r="D248" s="46"/>
      <c r="E248" s="47"/>
      <c r="G248" s="20"/>
      <c r="H248" s="20"/>
      <c r="I248" s="144">
        <f>IF('data joblist'!$C$33=TRUE,$G$41,0)</f>
        <v>0</v>
      </c>
      <c r="J248" s="144">
        <f>LARGE($I$58:$I$69,4)</f>
        <v>0</v>
      </c>
      <c r="K248" s="145" t="str">
        <f t="shared" si="10"/>
        <v/>
      </c>
      <c r="Y248" s="23"/>
    </row>
    <row r="249" spans="2:25" ht="20.100000000000001" hidden="1" customHeight="1">
      <c r="B249" s="45"/>
      <c r="C249" s="60" t="s">
        <v>383</v>
      </c>
      <c r="D249" s="46"/>
      <c r="E249" s="47"/>
      <c r="I249" s="144">
        <f>IF('data joblist'!$C$34=TRUE,$G$50,0)</f>
        <v>0</v>
      </c>
      <c r="J249" s="144">
        <f>LARGE($I$58:$I$69,5)</f>
        <v>0</v>
      </c>
      <c r="K249" s="145" t="str">
        <f t="shared" si="10"/>
        <v/>
      </c>
    </row>
    <row r="250" spans="2:25" ht="20.100000000000001" hidden="1" customHeight="1">
      <c r="B250" s="45"/>
      <c r="C250" s="57" t="s">
        <v>355</v>
      </c>
      <c r="D250" s="46"/>
      <c r="E250" s="47"/>
      <c r="I250" s="144">
        <f>IF('data joblist'!$C$35=TRUE,$G$49,0)</f>
        <v>0</v>
      </c>
      <c r="J250" s="144">
        <f>LARGE($I$58:$I$69,6)</f>
        <v>0</v>
      </c>
      <c r="K250" s="269" t="str">
        <f t="shared" si="10"/>
        <v/>
      </c>
      <c r="Y250" s="10"/>
    </row>
    <row r="251" spans="2:25" ht="20.100000000000001" hidden="1" customHeight="1">
      <c r="B251" s="45"/>
      <c r="C251" s="59" t="s">
        <v>356</v>
      </c>
      <c r="D251" s="46"/>
      <c r="E251" s="47"/>
      <c r="I251" s="144">
        <f>IF('data joblist'!$C$36=TRUE,$G$48,0)</f>
        <v>0</v>
      </c>
      <c r="Y251" s="19"/>
    </row>
    <row r="252" spans="2:25" ht="20.100000000000001" hidden="1" customHeight="1">
      <c r="B252" s="45"/>
      <c r="C252" s="57" t="s">
        <v>28</v>
      </c>
      <c r="D252" s="70"/>
      <c r="E252" s="47"/>
      <c r="G252" s="20"/>
      <c r="H252" s="20"/>
      <c r="I252" s="144">
        <f>IF('data joblist'!$C$37=TRUE,$G$46,0)</f>
        <v>0</v>
      </c>
      <c r="Y252" s="23"/>
    </row>
    <row r="253" spans="2:25" ht="20.100000000000001" hidden="1" customHeight="1">
      <c r="B253" s="45"/>
      <c r="C253" s="59" t="s">
        <v>378</v>
      </c>
      <c r="D253" s="70"/>
      <c r="E253" s="47"/>
      <c r="I253" s="144">
        <f>IF('data joblist'!$C$38=TRUE,$G$45,0)</f>
        <v>0</v>
      </c>
      <c r="Y253" s="23"/>
    </row>
    <row r="254" spans="2:25" ht="20.100000000000001" hidden="1" customHeight="1">
      <c r="B254" s="45"/>
      <c r="C254" s="60" t="s">
        <v>375</v>
      </c>
      <c r="D254" s="46"/>
      <c r="E254" s="47"/>
      <c r="G254" s="20"/>
      <c r="H254" s="20"/>
      <c r="I254" s="144">
        <f>IF('data joblist'!$C$39=TRUE,$G$43,0)</f>
        <v>0</v>
      </c>
      <c r="Y254" s="23"/>
    </row>
    <row r="255" spans="2:25" ht="20.100000000000001" hidden="1" customHeight="1">
      <c r="B255" s="45"/>
      <c r="C255" s="57" t="s">
        <v>377</v>
      </c>
      <c r="D255" s="46"/>
      <c r="E255" s="47"/>
      <c r="G255" s="20"/>
      <c r="H255" s="20"/>
      <c r="I255" s="144">
        <f>IF('data joblist'!$C$40=TRUE,$G$44,0)</f>
        <v>0</v>
      </c>
      <c r="Y255" s="23"/>
    </row>
    <row r="256" spans="2:25" ht="20.100000000000001" hidden="1" customHeight="1">
      <c r="B256" s="45"/>
      <c r="C256" s="57" t="s">
        <v>28</v>
      </c>
      <c r="D256" s="68"/>
      <c r="E256" s="317" t="s">
        <v>352</v>
      </c>
      <c r="G256" s="20"/>
      <c r="H256" s="20"/>
      <c r="I256" s="144">
        <f>IF('data joblist'!$C$41=TRUE,$G$40,0)</f>
        <v>0</v>
      </c>
      <c r="Y256" s="23"/>
    </row>
    <row r="257" spans="2:25" ht="20.100000000000001" hidden="1" customHeight="1">
      <c r="B257" s="45"/>
      <c r="C257" s="57" t="s">
        <v>5</v>
      </c>
      <c r="D257" s="46"/>
      <c r="E257" s="317"/>
      <c r="Y257" s="23"/>
    </row>
    <row r="258" spans="2:25" ht="20.100000000000001" hidden="1" customHeight="1">
      <c r="B258" s="45"/>
      <c r="C258" s="57" t="s">
        <v>380</v>
      </c>
      <c r="D258" s="46"/>
      <c r="E258" s="47"/>
      <c r="Y258" s="23"/>
    </row>
    <row r="259" spans="2:25" ht="20.100000000000001" hidden="1" customHeight="1">
      <c r="B259" s="45"/>
      <c r="C259" s="57" t="s">
        <v>186</v>
      </c>
      <c r="D259" s="46"/>
      <c r="E259" s="47"/>
      <c r="Y259" s="23"/>
    </row>
    <row r="260" spans="2:25" ht="20.100000000000001" hidden="1" customHeight="1" thickBot="1">
      <c r="B260" s="52"/>
      <c r="C260" s="53"/>
      <c r="D260" s="53"/>
      <c r="E260" s="64"/>
      <c r="Y260" s="23"/>
    </row>
    <row r="261" spans="2:25" ht="20.100000000000001" hidden="1" customHeight="1">
      <c r="Y261" s="23"/>
    </row>
    <row r="262" spans="2:25" ht="20.100000000000001" hidden="1" customHeight="1" thickBot="1">
      <c r="B262" s="301" t="s">
        <v>368</v>
      </c>
      <c r="C262" s="301"/>
      <c r="D262" s="301"/>
      <c r="E262" s="301"/>
      <c r="F262" s="31">
        <v>3</v>
      </c>
      <c r="G262" s="20"/>
      <c r="H262" s="20"/>
      <c r="I262" s="20"/>
      <c r="J262" s="20"/>
      <c r="Y262" s="23"/>
    </row>
    <row r="263" spans="2:25" ht="20.100000000000001" hidden="1" customHeight="1">
      <c r="B263" s="43"/>
      <c r="C263" s="61"/>
      <c r="D263" s="61"/>
      <c r="E263" s="62"/>
      <c r="G263" s="75"/>
      <c r="H263" s="20"/>
      <c r="I263" s="270">
        <f>IF('data joblist'!$C$30=TRUE,$G$47,0)</f>
        <v>0</v>
      </c>
      <c r="J263" s="144">
        <f>LARGE($I$58:$I$69,1)</f>
        <v>0</v>
      </c>
      <c r="K263" s="145" t="str">
        <f>IF(J263=0,"",VLOOKUP(J263,$G$40:$H$51,2,FALSE))</f>
        <v/>
      </c>
      <c r="Y263" s="23"/>
    </row>
    <row r="264" spans="2:25" ht="20.100000000000001" hidden="1" customHeight="1">
      <c r="B264" s="45"/>
      <c r="C264" s="55">
        <f>'data joblist'!C236</f>
        <v>0</v>
      </c>
      <c r="D264" s="56" t="str">
        <f>C9</f>
        <v>Activity</v>
      </c>
      <c r="E264" s="47" t="s">
        <v>65</v>
      </c>
      <c r="I264" s="144">
        <f>IF('data joblist'!$C$31=TRUE,$G$51,0)</f>
        <v>0</v>
      </c>
      <c r="J264" s="144">
        <f>LARGE($I$58:$I$69,2)</f>
        <v>0</v>
      </c>
      <c r="K264" s="145" t="str">
        <f t="shared" ref="K264:K268" si="11">IF(J264=0,"",VLOOKUP(J264,$G$40:$H$51,2,FALSE))</f>
        <v/>
      </c>
      <c r="Y264" s="23"/>
    </row>
    <row r="265" spans="2:25" ht="20.100000000000001" hidden="1" customHeight="1">
      <c r="B265" s="45"/>
      <c r="C265" s="57" t="s">
        <v>26</v>
      </c>
      <c r="D265" s="58"/>
      <c r="E265" s="47" t="s">
        <v>27</v>
      </c>
      <c r="G265" s="20"/>
      <c r="H265" s="20"/>
      <c r="I265" s="144">
        <f>IF('data joblist'!$C$32=TRUE,$G$42,0)</f>
        <v>0</v>
      </c>
      <c r="J265" s="144">
        <f>LARGE($I$58:$I$69,3)</f>
        <v>0</v>
      </c>
      <c r="K265" s="145" t="str">
        <f t="shared" si="11"/>
        <v/>
      </c>
      <c r="Y265" s="23"/>
    </row>
    <row r="266" spans="2:25" ht="20.100000000000001" hidden="1" customHeight="1">
      <c r="B266" s="45"/>
      <c r="C266" s="59" t="s">
        <v>61</v>
      </c>
      <c r="D266" s="46"/>
      <c r="E266" s="47"/>
      <c r="G266" s="20"/>
      <c r="H266" s="20"/>
      <c r="I266" s="144">
        <f>IF('data joblist'!$C$33=TRUE,$G$41,0)</f>
        <v>0</v>
      </c>
      <c r="J266" s="144">
        <f>LARGE($I$58:$I$69,4)</f>
        <v>0</v>
      </c>
      <c r="K266" s="145" t="str">
        <f t="shared" si="11"/>
        <v/>
      </c>
      <c r="Y266" s="23"/>
    </row>
    <row r="267" spans="2:25" ht="20.100000000000001" hidden="1" customHeight="1">
      <c r="B267" s="45"/>
      <c r="C267" s="60" t="s">
        <v>383</v>
      </c>
      <c r="D267" s="46"/>
      <c r="E267" s="47"/>
      <c r="I267" s="144">
        <f>IF('data joblist'!$C$34=TRUE,$G$50,0)</f>
        <v>0</v>
      </c>
      <c r="J267" s="144">
        <f>LARGE($I$58:$I$69,5)</f>
        <v>0</v>
      </c>
      <c r="K267" s="145" t="str">
        <f t="shared" si="11"/>
        <v/>
      </c>
      <c r="Y267" s="23"/>
    </row>
    <row r="268" spans="2:25" ht="20.100000000000001" hidden="1" customHeight="1">
      <c r="B268" s="45"/>
      <c r="C268" s="57" t="s">
        <v>355</v>
      </c>
      <c r="D268" s="46"/>
      <c r="E268" s="47"/>
      <c r="I268" s="144">
        <f>IF('data joblist'!$C$35=TRUE,$G$49,0)</f>
        <v>0</v>
      </c>
      <c r="J268" s="144">
        <f>LARGE($I$58:$I$69,6)</f>
        <v>0</v>
      </c>
      <c r="K268" s="269" t="str">
        <f t="shared" si="11"/>
        <v/>
      </c>
      <c r="Y268" s="23"/>
    </row>
    <row r="269" spans="2:25" ht="20.100000000000001" hidden="1" customHeight="1">
      <c r="B269" s="45"/>
      <c r="C269" s="59" t="s">
        <v>356</v>
      </c>
      <c r="D269" s="46"/>
      <c r="E269" s="47"/>
      <c r="I269" s="144">
        <f>IF('data joblist'!$C$36=TRUE,$G$48,0)</f>
        <v>0</v>
      </c>
      <c r="Y269" s="23"/>
    </row>
    <row r="270" spans="2:25" ht="20.100000000000001" hidden="1" customHeight="1">
      <c r="B270" s="45"/>
      <c r="C270" s="57" t="s">
        <v>28</v>
      </c>
      <c r="D270" s="70"/>
      <c r="E270" s="47"/>
      <c r="G270" s="20"/>
      <c r="H270" s="20"/>
      <c r="I270" s="144">
        <f>IF('data joblist'!$C$37=TRUE,$G$46,0)</f>
        <v>0</v>
      </c>
      <c r="Y270" s="23"/>
    </row>
    <row r="271" spans="2:25" ht="20.100000000000001" hidden="1" customHeight="1">
      <c r="B271" s="45"/>
      <c r="C271" s="59" t="s">
        <v>378</v>
      </c>
      <c r="D271" s="65"/>
      <c r="E271" s="47"/>
      <c r="I271" s="144">
        <f>IF('data joblist'!$C$38=TRUE,$G$45,0)</f>
        <v>0</v>
      </c>
      <c r="Y271" s="23"/>
    </row>
    <row r="272" spans="2:25" ht="20.100000000000001" hidden="1" customHeight="1">
      <c r="B272" s="45"/>
      <c r="C272" s="60" t="s">
        <v>375</v>
      </c>
      <c r="D272" s="46"/>
      <c r="E272" s="47"/>
      <c r="G272" s="20"/>
      <c r="H272" s="20"/>
      <c r="I272" s="144">
        <f>IF('data joblist'!$C$39=TRUE,$G$43,0)</f>
        <v>0</v>
      </c>
      <c r="Y272" s="23"/>
    </row>
    <row r="273" spans="2:25" ht="20.100000000000001" hidden="1" customHeight="1">
      <c r="B273" s="45"/>
      <c r="C273" s="57" t="s">
        <v>377</v>
      </c>
      <c r="D273" s="46"/>
      <c r="E273" s="47"/>
      <c r="G273" s="20"/>
      <c r="H273" s="20"/>
      <c r="I273" s="144">
        <f>IF('data joblist'!$C$40=TRUE,$G$44,0)</f>
        <v>0</v>
      </c>
      <c r="Y273" s="23"/>
    </row>
    <row r="274" spans="2:25" ht="20.100000000000001" hidden="1" customHeight="1">
      <c r="B274" s="45"/>
      <c r="C274" s="57" t="s">
        <v>28</v>
      </c>
      <c r="D274" s="68"/>
      <c r="E274" s="317" t="s">
        <v>352</v>
      </c>
      <c r="G274" s="20"/>
      <c r="H274" s="20"/>
      <c r="I274" s="144">
        <f>IF('data joblist'!$C$41=TRUE,$G$40,0)</f>
        <v>0</v>
      </c>
    </row>
    <row r="275" spans="2:25" ht="20.100000000000001" hidden="1" customHeight="1">
      <c r="B275" s="45"/>
      <c r="C275" s="57" t="s">
        <v>5</v>
      </c>
      <c r="D275" s="46"/>
      <c r="E275" s="317"/>
      <c r="Y275" s="10"/>
    </row>
    <row r="276" spans="2:25" ht="20.100000000000001" hidden="1" customHeight="1">
      <c r="B276" s="45"/>
      <c r="C276" s="57" t="s">
        <v>380</v>
      </c>
      <c r="D276" s="46"/>
      <c r="E276" s="47"/>
      <c r="Y276" s="19"/>
    </row>
    <row r="277" spans="2:25" ht="20.100000000000001" hidden="1" customHeight="1">
      <c r="B277" s="45"/>
      <c r="C277" s="57" t="s">
        <v>186</v>
      </c>
      <c r="D277" s="46"/>
      <c r="E277" s="47"/>
      <c r="Y277" s="23"/>
    </row>
    <row r="278" spans="2:25" ht="20.100000000000001" hidden="1" customHeight="1" thickBot="1">
      <c r="B278" s="52"/>
      <c r="C278" s="53"/>
      <c r="D278" s="53"/>
      <c r="E278" s="64"/>
      <c r="Y278" s="23"/>
    </row>
    <row r="279" spans="2:25" ht="20.100000000000001" hidden="1" customHeight="1">
      <c r="Y279" s="23"/>
    </row>
    <row r="280" spans="2:25" ht="20.100000000000001" hidden="1" customHeight="1" thickBot="1">
      <c r="B280" s="301" t="s">
        <v>369</v>
      </c>
      <c r="C280" s="301"/>
      <c r="D280" s="301"/>
      <c r="E280" s="301"/>
      <c r="F280" s="31">
        <v>4</v>
      </c>
      <c r="G280" s="20"/>
      <c r="H280" s="20"/>
      <c r="I280" s="20"/>
      <c r="Y280" s="23"/>
    </row>
    <row r="281" spans="2:25" ht="20.100000000000001" hidden="1" customHeight="1">
      <c r="B281" s="43"/>
      <c r="C281" s="61"/>
      <c r="D281" s="61"/>
      <c r="E281" s="62"/>
      <c r="G281" s="20"/>
      <c r="H281" s="20"/>
      <c r="I281" s="270">
        <f>IF('data joblist'!$C$30=TRUE,$G$47,0)</f>
        <v>0</v>
      </c>
      <c r="J281" s="144">
        <f>LARGE($I$58:$I$69,1)</f>
        <v>0</v>
      </c>
      <c r="K281" s="145" t="str">
        <f>IF(J281=0,"",VLOOKUP(J281,$G$40:$H$51,2,FALSE))</f>
        <v/>
      </c>
      <c r="Y281" s="23"/>
    </row>
    <row r="282" spans="2:25" ht="20.100000000000001" hidden="1" customHeight="1">
      <c r="B282" s="45"/>
      <c r="C282" s="55">
        <f>'data joblist'!C257</f>
        <v>0</v>
      </c>
      <c r="D282" s="56" t="str">
        <f>C9</f>
        <v>Activity</v>
      </c>
      <c r="E282" s="47" t="s">
        <v>65</v>
      </c>
      <c r="I282" s="144">
        <f>IF('data joblist'!$C$31=TRUE,$G$51,0)</f>
        <v>0</v>
      </c>
      <c r="J282" s="144">
        <f>LARGE($I$58:$I$69,2)</f>
        <v>0</v>
      </c>
      <c r="K282" s="145" t="str">
        <f t="shared" ref="K282:K286" si="12">IF(J282=0,"",VLOOKUP(J282,$G$40:$H$51,2,FALSE))</f>
        <v/>
      </c>
      <c r="Y282" s="23"/>
    </row>
    <row r="283" spans="2:25" ht="20.100000000000001" hidden="1" customHeight="1">
      <c r="B283" s="45"/>
      <c r="C283" s="57" t="s">
        <v>26</v>
      </c>
      <c r="D283" s="58"/>
      <c r="E283" s="47" t="s">
        <v>27</v>
      </c>
      <c r="G283" s="20"/>
      <c r="H283" s="20"/>
      <c r="I283" s="144">
        <f>IF('data joblist'!$C$32=TRUE,$G$42,0)</f>
        <v>0</v>
      </c>
      <c r="J283" s="144">
        <f>LARGE($I$58:$I$69,3)</f>
        <v>0</v>
      </c>
      <c r="K283" s="145" t="str">
        <f t="shared" si="12"/>
        <v/>
      </c>
      <c r="Y283" s="23"/>
    </row>
    <row r="284" spans="2:25" ht="20.100000000000001" hidden="1" customHeight="1">
      <c r="B284" s="45"/>
      <c r="C284" s="59" t="s">
        <v>61</v>
      </c>
      <c r="D284" s="46"/>
      <c r="E284" s="47"/>
      <c r="G284" s="20"/>
      <c r="H284" s="20"/>
      <c r="I284" s="144">
        <f>IF('data joblist'!$C$33=TRUE,$G$41,0)</f>
        <v>0</v>
      </c>
      <c r="J284" s="144">
        <f>LARGE($I$58:$I$69,4)</f>
        <v>0</v>
      </c>
      <c r="K284" s="145" t="str">
        <f t="shared" si="12"/>
        <v/>
      </c>
      <c r="Y284" s="23"/>
    </row>
    <row r="285" spans="2:25" ht="20.100000000000001" hidden="1" customHeight="1">
      <c r="B285" s="45"/>
      <c r="C285" s="60" t="s">
        <v>383</v>
      </c>
      <c r="D285" s="46"/>
      <c r="E285" s="47"/>
      <c r="I285" s="144">
        <f>IF('data joblist'!$C$34=TRUE,$G$50,0)</f>
        <v>0</v>
      </c>
      <c r="J285" s="144">
        <f>LARGE($I$58:$I$69,5)</f>
        <v>0</v>
      </c>
      <c r="K285" s="145" t="str">
        <f t="shared" si="12"/>
        <v/>
      </c>
      <c r="Y285" s="23"/>
    </row>
    <row r="286" spans="2:25" ht="20.100000000000001" hidden="1" customHeight="1">
      <c r="B286" s="45"/>
      <c r="C286" s="57" t="s">
        <v>355</v>
      </c>
      <c r="D286" s="46"/>
      <c r="E286" s="47"/>
      <c r="I286" s="144">
        <f>IF('data joblist'!$C$35=TRUE,$G$49,0)</f>
        <v>0</v>
      </c>
      <c r="J286" s="144">
        <f>LARGE($I$58:$I$69,6)</f>
        <v>0</v>
      </c>
      <c r="K286" s="269" t="str">
        <f t="shared" si="12"/>
        <v/>
      </c>
      <c r="Y286" s="23"/>
    </row>
    <row r="287" spans="2:25" ht="20.100000000000001" hidden="1" customHeight="1">
      <c r="B287" s="45"/>
      <c r="C287" s="59" t="s">
        <v>356</v>
      </c>
      <c r="D287" s="46"/>
      <c r="E287" s="47"/>
      <c r="I287" s="144">
        <f>IF('data joblist'!$C$36=TRUE,$G$48,0)</f>
        <v>0</v>
      </c>
      <c r="Y287" s="23"/>
    </row>
    <row r="288" spans="2:25" ht="20.100000000000001" hidden="1" customHeight="1">
      <c r="B288" s="45"/>
      <c r="C288" s="57" t="s">
        <v>28</v>
      </c>
      <c r="D288" s="65"/>
      <c r="E288" s="47"/>
      <c r="G288" s="20"/>
      <c r="H288" s="20"/>
      <c r="I288" s="144">
        <f>IF('data joblist'!$C$37=TRUE,$G$46,0)</f>
        <v>0</v>
      </c>
      <c r="Y288" s="23"/>
    </row>
    <row r="289" spans="2:25" ht="20.100000000000001" hidden="1" customHeight="1">
      <c r="B289" s="45"/>
      <c r="C289" s="59" t="s">
        <v>378</v>
      </c>
      <c r="D289" s="65"/>
      <c r="E289" s="47"/>
      <c r="I289" s="144">
        <f>IF('data joblist'!$C$38=TRUE,$G$45,0)</f>
        <v>0</v>
      </c>
      <c r="Y289" s="23"/>
    </row>
    <row r="290" spans="2:25" ht="20.100000000000001" hidden="1" customHeight="1">
      <c r="B290" s="45"/>
      <c r="C290" s="60" t="s">
        <v>375</v>
      </c>
      <c r="D290" s="46"/>
      <c r="E290" s="47"/>
      <c r="G290" s="20"/>
      <c r="H290" s="20"/>
      <c r="I290" s="144">
        <f>IF('data joblist'!$C$39=TRUE,$G$43,0)</f>
        <v>0</v>
      </c>
      <c r="Y290" s="23"/>
    </row>
    <row r="291" spans="2:25" ht="20.100000000000001" hidden="1" customHeight="1">
      <c r="B291" s="45"/>
      <c r="C291" s="57" t="s">
        <v>377</v>
      </c>
      <c r="D291" s="46"/>
      <c r="E291" s="47"/>
      <c r="G291" s="20"/>
      <c r="H291" s="20"/>
      <c r="I291" s="144">
        <f>IF('data joblist'!$C$40=TRUE,$G$44,0)</f>
        <v>0</v>
      </c>
      <c r="Y291" s="23"/>
    </row>
    <row r="292" spans="2:25" ht="20.100000000000001" hidden="1" customHeight="1">
      <c r="B292" s="45"/>
      <c r="C292" s="57" t="s">
        <v>28</v>
      </c>
      <c r="D292" s="67"/>
      <c r="E292" s="317" t="s">
        <v>352</v>
      </c>
      <c r="G292" s="20"/>
      <c r="H292" s="20"/>
      <c r="I292" s="144">
        <f>IF('data joblist'!$C$41=TRUE,$G$40,0)</f>
        <v>0</v>
      </c>
      <c r="Y292" s="23"/>
    </row>
    <row r="293" spans="2:25" ht="20.100000000000001" hidden="1" customHeight="1">
      <c r="B293" s="45"/>
      <c r="C293" s="57" t="s">
        <v>5</v>
      </c>
      <c r="D293" s="46"/>
      <c r="E293" s="317"/>
      <c r="J293" s="20"/>
      <c r="Y293" s="23"/>
    </row>
    <row r="294" spans="2:25" ht="20.100000000000001" hidden="1" customHeight="1">
      <c r="B294" s="45"/>
      <c r="C294" s="57" t="s">
        <v>380</v>
      </c>
      <c r="D294" s="46"/>
      <c r="E294" s="47"/>
      <c r="Y294" s="23"/>
    </row>
    <row r="295" spans="2:25" ht="20.100000000000001" hidden="1" customHeight="1">
      <c r="B295" s="45"/>
      <c r="C295" s="57" t="s">
        <v>186</v>
      </c>
      <c r="D295" s="46"/>
      <c r="E295" s="47"/>
      <c r="Y295" s="23"/>
    </row>
    <row r="296" spans="2:25" ht="20.100000000000001" hidden="1" customHeight="1" thickBot="1">
      <c r="B296" s="52"/>
      <c r="C296" s="53"/>
      <c r="D296" s="53"/>
      <c r="E296" s="64"/>
      <c r="Y296" s="23"/>
    </row>
    <row r="297" spans="2:25" ht="20.100000000000001" hidden="1" customHeight="1">
      <c r="Y297" s="23"/>
    </row>
    <row r="298" spans="2:25" ht="20.100000000000001" hidden="1" customHeight="1" thickBot="1">
      <c r="B298" s="301" t="s">
        <v>370</v>
      </c>
      <c r="C298" s="301"/>
      <c r="D298" s="301"/>
      <c r="E298" s="301"/>
      <c r="F298" s="31">
        <v>5</v>
      </c>
      <c r="G298" s="20"/>
      <c r="H298" s="20"/>
      <c r="I298" s="20"/>
      <c r="Y298" s="23"/>
    </row>
    <row r="299" spans="2:25" ht="20.100000000000001" hidden="1" customHeight="1">
      <c r="B299" s="43"/>
      <c r="C299" s="61"/>
      <c r="D299" s="61"/>
      <c r="E299" s="62"/>
      <c r="G299" s="20"/>
      <c r="H299" s="20"/>
      <c r="I299" s="270">
        <f>IF('data joblist'!$C$30=TRUE,$G$47,0)</f>
        <v>0</v>
      </c>
      <c r="J299" s="144">
        <f>LARGE($I$58:$I$69,1)</f>
        <v>0</v>
      </c>
      <c r="K299" s="145" t="str">
        <f>IF(J299=0,"",VLOOKUP(J299,$G$40:$H$51,2,FALSE))</f>
        <v/>
      </c>
    </row>
    <row r="300" spans="2:25" ht="20.100000000000001" hidden="1" customHeight="1">
      <c r="B300" s="45"/>
      <c r="C300" s="55">
        <f>'data joblist'!C278</f>
        <v>0</v>
      </c>
      <c r="D300" s="56" t="str">
        <f>C9</f>
        <v>Activity</v>
      </c>
      <c r="E300" s="47" t="s">
        <v>65</v>
      </c>
      <c r="I300" s="144">
        <f>IF('data joblist'!$C$31=TRUE,$G$51,0)</f>
        <v>0</v>
      </c>
      <c r="J300" s="144">
        <f>LARGE($I$58:$I$69,2)</f>
        <v>0</v>
      </c>
      <c r="K300" s="145" t="str">
        <f t="shared" ref="K300:K304" si="13">IF(J300=0,"",VLOOKUP(J300,$G$40:$H$51,2,FALSE))</f>
        <v/>
      </c>
      <c r="Y300" s="10"/>
    </row>
    <row r="301" spans="2:25" ht="20.100000000000001" hidden="1" customHeight="1">
      <c r="B301" s="45"/>
      <c r="C301" s="57" t="s">
        <v>26</v>
      </c>
      <c r="D301" s="58"/>
      <c r="E301" s="47" t="s">
        <v>27</v>
      </c>
      <c r="G301" s="20"/>
      <c r="H301" s="20"/>
      <c r="I301" s="144">
        <f>IF('data joblist'!$C$32=TRUE,$G$42,0)</f>
        <v>0</v>
      </c>
      <c r="J301" s="144">
        <f>LARGE($I$58:$I$69,3)</f>
        <v>0</v>
      </c>
      <c r="K301" s="145" t="str">
        <f t="shared" si="13"/>
        <v/>
      </c>
      <c r="Y301" s="19"/>
    </row>
    <row r="302" spans="2:25" ht="20.100000000000001" hidden="1" customHeight="1">
      <c r="B302" s="45"/>
      <c r="C302" s="59" t="s">
        <v>61</v>
      </c>
      <c r="D302" s="46"/>
      <c r="E302" s="47"/>
      <c r="G302" s="20"/>
      <c r="H302" s="20"/>
      <c r="I302" s="144">
        <f>IF('data joblist'!$C$33=TRUE,$G$41,0)</f>
        <v>0</v>
      </c>
      <c r="J302" s="144">
        <f>LARGE($I$58:$I$69,4)</f>
        <v>0</v>
      </c>
      <c r="K302" s="145" t="str">
        <f t="shared" si="13"/>
        <v/>
      </c>
      <c r="Y302" s="23"/>
    </row>
    <row r="303" spans="2:25" ht="20.100000000000001" hidden="1" customHeight="1">
      <c r="B303" s="45"/>
      <c r="C303" s="60" t="s">
        <v>383</v>
      </c>
      <c r="D303" s="46"/>
      <c r="E303" s="47"/>
      <c r="I303" s="144">
        <f>IF('data joblist'!$C$34=TRUE,$G$50,0)</f>
        <v>0</v>
      </c>
      <c r="J303" s="144">
        <f>LARGE($I$58:$I$69,5)</f>
        <v>0</v>
      </c>
      <c r="K303" s="145" t="str">
        <f t="shared" si="13"/>
        <v/>
      </c>
      <c r="Y303" s="23"/>
    </row>
    <row r="304" spans="2:25" ht="20.100000000000001" hidden="1" customHeight="1">
      <c r="B304" s="45"/>
      <c r="C304" s="57" t="s">
        <v>355</v>
      </c>
      <c r="D304" s="46"/>
      <c r="E304" s="47"/>
      <c r="I304" s="144">
        <f>IF('data joblist'!$C$35=TRUE,$G$49,0)</f>
        <v>0</v>
      </c>
      <c r="J304" s="144">
        <f>LARGE($I$58:$I$69,6)</f>
        <v>0</v>
      </c>
      <c r="K304" s="269" t="str">
        <f t="shared" si="13"/>
        <v/>
      </c>
      <c r="Y304" s="23"/>
    </row>
    <row r="305" spans="2:25" ht="20.100000000000001" hidden="1" customHeight="1">
      <c r="B305" s="45"/>
      <c r="C305" s="59" t="s">
        <v>356</v>
      </c>
      <c r="D305" s="46"/>
      <c r="E305" s="47"/>
      <c r="I305" s="144">
        <f>IF('data joblist'!$C$36=TRUE,$G$48,0)</f>
        <v>0</v>
      </c>
      <c r="Y305" s="23"/>
    </row>
    <row r="306" spans="2:25" ht="20.100000000000001" hidden="1" customHeight="1">
      <c r="B306" s="45"/>
      <c r="C306" s="57" t="s">
        <v>28</v>
      </c>
      <c r="D306" s="70"/>
      <c r="E306" s="47"/>
      <c r="G306" s="20"/>
      <c r="H306" s="20"/>
      <c r="I306" s="144">
        <f>IF('data joblist'!$C$37=TRUE,$G$46,0)</f>
        <v>0</v>
      </c>
      <c r="Y306" s="23"/>
    </row>
    <row r="307" spans="2:25" ht="20.100000000000001" hidden="1" customHeight="1">
      <c r="B307" s="45"/>
      <c r="C307" s="59" t="s">
        <v>378</v>
      </c>
      <c r="D307" s="65"/>
      <c r="E307" s="47"/>
      <c r="I307" s="144">
        <f>IF('data joblist'!$C$38=TRUE,$G$45,0)</f>
        <v>0</v>
      </c>
      <c r="Y307" s="23"/>
    </row>
    <row r="308" spans="2:25" ht="20.100000000000001" hidden="1" customHeight="1">
      <c r="B308" s="45"/>
      <c r="C308" s="60" t="s">
        <v>375</v>
      </c>
      <c r="D308" s="46"/>
      <c r="E308" s="47"/>
      <c r="G308" s="20"/>
      <c r="H308" s="20"/>
      <c r="I308" s="144">
        <f>IF('data joblist'!$C$39=TRUE,$G$43,0)</f>
        <v>0</v>
      </c>
      <c r="Y308" s="23"/>
    </row>
    <row r="309" spans="2:25" ht="20.100000000000001" hidden="1" customHeight="1">
      <c r="B309" s="45"/>
      <c r="C309" s="57" t="s">
        <v>377</v>
      </c>
      <c r="D309" s="46"/>
      <c r="E309" s="47"/>
      <c r="G309" s="20"/>
      <c r="H309" s="20"/>
      <c r="I309" s="144">
        <f>IF('data joblist'!$C$40=TRUE,$G$44,0)</f>
        <v>0</v>
      </c>
      <c r="Y309" s="23"/>
    </row>
    <row r="310" spans="2:25" ht="20.100000000000001" hidden="1" customHeight="1">
      <c r="B310" s="45"/>
      <c r="C310" s="57" t="s">
        <v>28</v>
      </c>
      <c r="D310" s="67"/>
      <c r="E310" s="47"/>
      <c r="G310" s="20"/>
      <c r="H310" s="20"/>
      <c r="I310" s="144">
        <f>IF('data joblist'!$C$41=TRUE,$G$40,0)</f>
        <v>0</v>
      </c>
      <c r="Y310" s="23"/>
    </row>
    <row r="311" spans="2:25" ht="20.100000000000001" hidden="1" customHeight="1">
      <c r="B311" s="45"/>
      <c r="C311" s="57" t="s">
        <v>5</v>
      </c>
      <c r="D311" s="46"/>
      <c r="E311" s="63"/>
      <c r="J311" s="20"/>
      <c r="Y311" s="23"/>
    </row>
    <row r="312" spans="2:25" ht="20.100000000000001" hidden="1" customHeight="1">
      <c r="B312" s="45"/>
      <c r="C312" s="57" t="s">
        <v>380</v>
      </c>
      <c r="D312" s="46"/>
      <c r="E312" s="47"/>
      <c r="Y312" s="23"/>
    </row>
    <row r="313" spans="2:25" ht="20.100000000000001" hidden="1" customHeight="1">
      <c r="B313" s="45"/>
      <c r="C313" s="57" t="s">
        <v>186</v>
      </c>
      <c r="D313" s="46"/>
      <c r="E313" s="47"/>
      <c r="Y313" s="23"/>
    </row>
    <row r="314" spans="2:25" ht="20.100000000000001" hidden="1" customHeight="1" thickBot="1">
      <c r="B314" s="52"/>
      <c r="C314" s="53"/>
      <c r="D314" s="53"/>
      <c r="E314" s="64"/>
      <c r="Y314" s="23"/>
    </row>
    <row r="315" spans="2:25" ht="20.100000000000001" hidden="1" customHeight="1">
      <c r="Y315" s="23"/>
    </row>
    <row r="316" spans="2:25" ht="20.100000000000001" hidden="1" customHeight="1" thickBot="1">
      <c r="B316" s="301" t="s">
        <v>371</v>
      </c>
      <c r="C316" s="301"/>
      <c r="D316" s="301"/>
      <c r="E316" s="301"/>
      <c r="F316" s="31">
        <v>6</v>
      </c>
      <c r="G316" s="20"/>
      <c r="H316" s="20"/>
      <c r="I316" s="20"/>
      <c r="Y316" s="23"/>
    </row>
    <row r="317" spans="2:25" ht="20.100000000000001" hidden="1" customHeight="1">
      <c r="B317" s="43"/>
      <c r="C317" s="61"/>
      <c r="D317" s="61"/>
      <c r="E317" s="62"/>
      <c r="G317" s="20"/>
      <c r="H317" s="20"/>
      <c r="I317" s="270">
        <f>IF('data joblist'!$C$30=TRUE,$G$47,0)</f>
        <v>0</v>
      </c>
      <c r="J317" s="144">
        <f>LARGE($I$58:$I$69,1)</f>
        <v>0</v>
      </c>
      <c r="K317" s="145" t="str">
        <f>IF(J317=0,"",VLOOKUP(J317,$G$40:$H$51,2,FALSE))</f>
        <v/>
      </c>
      <c r="Y317" s="23"/>
    </row>
    <row r="318" spans="2:25" ht="20.100000000000001" hidden="1" customHeight="1">
      <c r="B318" s="45"/>
      <c r="C318" s="55">
        <f>'data joblist'!C299</f>
        <v>0</v>
      </c>
      <c r="D318" s="56" t="str">
        <f>C9</f>
        <v>Activity</v>
      </c>
      <c r="E318" s="47" t="s">
        <v>65</v>
      </c>
      <c r="I318" s="144">
        <f>IF('data joblist'!$C$31=TRUE,$G$51,0)</f>
        <v>0</v>
      </c>
      <c r="J318" s="144">
        <f>LARGE($I$58:$I$69,2)</f>
        <v>0</v>
      </c>
      <c r="K318" s="145" t="str">
        <f t="shared" ref="K318:K322" si="14">IF(J318=0,"",VLOOKUP(J318,$G$40:$H$51,2,FALSE))</f>
        <v/>
      </c>
      <c r="Y318" s="23"/>
    </row>
    <row r="319" spans="2:25" ht="20.100000000000001" hidden="1" customHeight="1">
      <c r="B319" s="45"/>
      <c r="C319" s="57" t="s">
        <v>26</v>
      </c>
      <c r="D319" s="58"/>
      <c r="E319" s="47" t="s">
        <v>27</v>
      </c>
      <c r="G319" s="20"/>
      <c r="H319" s="20"/>
      <c r="I319" s="144">
        <f>IF('data joblist'!$C$32=TRUE,$G$42,0)</f>
        <v>0</v>
      </c>
      <c r="J319" s="144">
        <f>LARGE($I$58:$I$69,3)</f>
        <v>0</v>
      </c>
      <c r="K319" s="145" t="str">
        <f t="shared" si="14"/>
        <v/>
      </c>
      <c r="Y319" s="23"/>
    </row>
    <row r="320" spans="2:25" ht="20.100000000000001" hidden="1" customHeight="1">
      <c r="B320" s="45"/>
      <c r="C320" s="59" t="s">
        <v>61</v>
      </c>
      <c r="D320" s="46"/>
      <c r="E320" s="47"/>
      <c r="G320" s="20"/>
      <c r="H320" s="20"/>
      <c r="I320" s="144">
        <f>IF('data joblist'!$C$33=TRUE,$G$41,0)</f>
        <v>0</v>
      </c>
      <c r="J320" s="144">
        <f>LARGE($I$58:$I$69,4)</f>
        <v>0</v>
      </c>
      <c r="K320" s="145" t="str">
        <f t="shared" si="14"/>
        <v/>
      </c>
      <c r="Y320" s="23"/>
    </row>
    <row r="321" spans="2:25" ht="20.100000000000001" hidden="1" customHeight="1">
      <c r="B321" s="45"/>
      <c r="C321" s="60" t="s">
        <v>383</v>
      </c>
      <c r="D321" s="46"/>
      <c r="E321" s="47"/>
      <c r="I321" s="144">
        <f>IF('data joblist'!$C$34=TRUE,$G$50,0)</f>
        <v>0</v>
      </c>
      <c r="J321" s="144">
        <f>LARGE($I$58:$I$69,5)</f>
        <v>0</v>
      </c>
      <c r="K321" s="145" t="str">
        <f t="shared" si="14"/>
        <v/>
      </c>
      <c r="Y321" s="23"/>
    </row>
    <row r="322" spans="2:25" ht="20.100000000000001" hidden="1" customHeight="1">
      <c r="B322" s="45"/>
      <c r="C322" s="57" t="s">
        <v>355</v>
      </c>
      <c r="D322" s="46"/>
      <c r="E322" s="47"/>
      <c r="I322" s="144">
        <f>IF('data joblist'!$C$35=TRUE,$G$49,0)</f>
        <v>0</v>
      </c>
      <c r="J322" s="144">
        <f>LARGE($I$58:$I$69,6)</f>
        <v>0</v>
      </c>
      <c r="K322" s="269" t="str">
        <f t="shared" si="14"/>
        <v/>
      </c>
      <c r="Y322" s="23"/>
    </row>
    <row r="323" spans="2:25" ht="20.100000000000001" hidden="1" customHeight="1">
      <c r="B323" s="45"/>
      <c r="C323" s="59" t="s">
        <v>356</v>
      </c>
      <c r="D323" s="46"/>
      <c r="E323" s="47"/>
      <c r="I323" s="144">
        <f>IF('data joblist'!$C$36=TRUE,$G$48,0)</f>
        <v>0</v>
      </c>
      <c r="Y323" s="23"/>
    </row>
    <row r="324" spans="2:25" ht="20.100000000000001" hidden="1" customHeight="1">
      <c r="B324" s="45"/>
      <c r="C324" s="57" t="s">
        <v>28</v>
      </c>
      <c r="D324" s="65"/>
      <c r="E324" s="47"/>
      <c r="G324" s="20"/>
      <c r="H324" s="20"/>
      <c r="I324" s="144">
        <f>IF('data joblist'!$C$37=TRUE,$G$46,0)</f>
        <v>0</v>
      </c>
      <c r="Y324" s="32"/>
    </row>
    <row r="325" spans="2:25" ht="20.100000000000001" hidden="1" customHeight="1">
      <c r="B325" s="45"/>
      <c r="C325" s="59" t="s">
        <v>378</v>
      </c>
      <c r="D325" s="65"/>
      <c r="E325" s="47"/>
      <c r="I325" s="144">
        <f>IF('data joblist'!$C$38=TRUE,$G$45,0)</f>
        <v>0</v>
      </c>
      <c r="Y325" s="30"/>
    </row>
    <row r="326" spans="2:25" ht="20.100000000000001" hidden="1" customHeight="1">
      <c r="B326" s="45"/>
      <c r="C326" s="60" t="s">
        <v>375</v>
      </c>
      <c r="D326" s="46"/>
      <c r="E326" s="47"/>
      <c r="G326" s="20"/>
      <c r="H326" s="20"/>
      <c r="I326" s="144">
        <f>IF('data joblist'!$C$39=TRUE,$G$43,0)</f>
        <v>0</v>
      </c>
      <c r="Y326" s="10"/>
    </row>
    <row r="327" spans="2:25" ht="20.100000000000001" hidden="1" customHeight="1">
      <c r="B327" s="45"/>
      <c r="C327" s="57" t="s">
        <v>377</v>
      </c>
      <c r="D327" s="46"/>
      <c r="E327" s="47"/>
      <c r="G327" s="20"/>
      <c r="H327" s="20"/>
      <c r="I327" s="144">
        <f>IF('data joblist'!$C$40=TRUE,$G$44,0)</f>
        <v>0</v>
      </c>
      <c r="Y327" s="19"/>
    </row>
    <row r="328" spans="2:25" ht="20.100000000000001" hidden="1" customHeight="1">
      <c r="B328" s="45"/>
      <c r="C328" s="57" t="s">
        <v>28</v>
      </c>
      <c r="D328" s="67"/>
      <c r="E328" s="317" t="s">
        <v>352</v>
      </c>
      <c r="G328" s="20"/>
      <c r="H328" s="20"/>
      <c r="I328" s="144">
        <f>IF('data joblist'!$C$41=TRUE,$G$40,0)</f>
        <v>0</v>
      </c>
      <c r="Y328" s="23"/>
    </row>
    <row r="329" spans="2:25" ht="20.100000000000001" hidden="1" customHeight="1">
      <c r="B329" s="45"/>
      <c r="C329" s="57" t="s">
        <v>5</v>
      </c>
      <c r="D329" s="46"/>
      <c r="E329" s="317"/>
      <c r="J329" s="20"/>
      <c r="Y329" s="23"/>
    </row>
    <row r="330" spans="2:25" ht="20.100000000000001" hidden="1" customHeight="1">
      <c r="B330" s="45"/>
      <c r="C330" s="57" t="s">
        <v>380</v>
      </c>
      <c r="D330" s="46"/>
      <c r="E330" s="47"/>
      <c r="Y330" s="23"/>
    </row>
    <row r="331" spans="2:25" ht="20.100000000000001" hidden="1" customHeight="1">
      <c r="B331" s="45"/>
      <c r="C331" s="57" t="s">
        <v>186</v>
      </c>
      <c r="D331" s="46"/>
      <c r="E331" s="47"/>
      <c r="Y331" s="23"/>
    </row>
    <row r="332" spans="2:25" ht="20.100000000000001" hidden="1" customHeight="1" thickBot="1">
      <c r="B332" s="52"/>
      <c r="C332" s="53"/>
      <c r="D332" s="53"/>
      <c r="E332" s="64"/>
      <c r="Y332" s="23"/>
    </row>
    <row r="333" spans="2:25" ht="20.100000000000001" hidden="1" customHeight="1">
      <c r="Y333" s="23"/>
    </row>
    <row r="334" spans="2:25" ht="20.100000000000001" hidden="1" customHeight="1" thickBot="1">
      <c r="B334" s="301" t="s">
        <v>372</v>
      </c>
      <c r="C334" s="301"/>
      <c r="D334" s="301"/>
      <c r="E334" s="301"/>
      <c r="F334" s="31">
        <v>7</v>
      </c>
      <c r="G334" s="20"/>
      <c r="H334" s="20"/>
      <c r="I334" s="20"/>
      <c r="Y334" s="23"/>
    </row>
    <row r="335" spans="2:25" ht="20.100000000000001" hidden="1" customHeight="1">
      <c r="B335" s="43"/>
      <c r="C335" s="61"/>
      <c r="D335" s="61"/>
      <c r="E335" s="62"/>
      <c r="G335" s="20"/>
      <c r="H335" s="20"/>
      <c r="I335" s="270">
        <f>IF('data joblist'!$C$30=TRUE,$G$47,0)</f>
        <v>0</v>
      </c>
      <c r="J335" s="144">
        <f>LARGE($I$58:$I$69,1)</f>
        <v>0</v>
      </c>
      <c r="K335" s="145" t="str">
        <f>IF(J335=0,"",VLOOKUP(J335,$G$40:$H$51,2,FALSE))</f>
        <v/>
      </c>
      <c r="Y335" s="23"/>
    </row>
    <row r="336" spans="2:25" ht="20.100000000000001" hidden="1" customHeight="1">
      <c r="B336" s="45"/>
      <c r="C336" s="55">
        <f>'data joblist'!C320</f>
        <v>0</v>
      </c>
      <c r="D336" s="56" t="str">
        <f>C9</f>
        <v>Activity</v>
      </c>
      <c r="E336" s="47" t="s">
        <v>65</v>
      </c>
      <c r="I336" s="144">
        <f>IF('data joblist'!$C$31=TRUE,$G$51,0)</f>
        <v>0</v>
      </c>
      <c r="J336" s="144">
        <f>LARGE($I$58:$I$69,2)</f>
        <v>0</v>
      </c>
      <c r="K336" s="145" t="str">
        <f t="shared" ref="K336:K340" si="15">IF(J336=0,"",VLOOKUP(J336,$G$40:$H$51,2,FALSE))</f>
        <v/>
      </c>
      <c r="Y336" s="23"/>
    </row>
    <row r="337" spans="2:25" ht="20.100000000000001" hidden="1" customHeight="1">
      <c r="B337" s="45"/>
      <c r="C337" s="57" t="s">
        <v>26</v>
      </c>
      <c r="D337" s="58"/>
      <c r="E337" s="47" t="s">
        <v>27</v>
      </c>
      <c r="G337" s="20"/>
      <c r="H337" s="20"/>
      <c r="I337" s="144">
        <f>IF('data joblist'!$C$32=TRUE,$G$42,0)</f>
        <v>0</v>
      </c>
      <c r="J337" s="144">
        <f>LARGE($I$58:$I$69,3)</f>
        <v>0</v>
      </c>
      <c r="K337" s="145" t="str">
        <f t="shared" si="15"/>
        <v/>
      </c>
      <c r="Y337" s="23"/>
    </row>
    <row r="338" spans="2:25" ht="20.100000000000001" hidden="1" customHeight="1">
      <c r="B338" s="45"/>
      <c r="C338" s="59" t="s">
        <v>61</v>
      </c>
      <c r="D338" s="46"/>
      <c r="E338" s="47"/>
      <c r="G338" s="20"/>
      <c r="H338" s="20"/>
      <c r="I338" s="144">
        <f>IF('data joblist'!$C$33=TRUE,$G$41,0)</f>
        <v>0</v>
      </c>
      <c r="J338" s="144">
        <f>LARGE($I$58:$I$69,4)</f>
        <v>0</v>
      </c>
      <c r="K338" s="145" t="str">
        <f t="shared" si="15"/>
        <v/>
      </c>
      <c r="Y338" s="23"/>
    </row>
    <row r="339" spans="2:25" ht="20.100000000000001" hidden="1" customHeight="1">
      <c r="B339" s="45"/>
      <c r="C339" s="60" t="s">
        <v>383</v>
      </c>
      <c r="D339" s="46"/>
      <c r="E339" s="47"/>
      <c r="I339" s="144">
        <f>IF('data joblist'!$C$34=TRUE,$G$50,0)</f>
        <v>0</v>
      </c>
      <c r="J339" s="144">
        <f>LARGE($I$58:$I$69,5)</f>
        <v>0</v>
      </c>
      <c r="K339" s="145" t="str">
        <f t="shared" si="15"/>
        <v/>
      </c>
      <c r="Y339" s="23"/>
    </row>
    <row r="340" spans="2:25" ht="20.100000000000001" hidden="1" customHeight="1">
      <c r="B340" s="45"/>
      <c r="C340" s="57" t="s">
        <v>355</v>
      </c>
      <c r="D340" s="46"/>
      <c r="E340" s="47"/>
      <c r="I340" s="144">
        <f>IF('data joblist'!$C$35=TRUE,$G$49,0)</f>
        <v>0</v>
      </c>
      <c r="J340" s="144">
        <f>LARGE($I$58:$I$69,6)</f>
        <v>0</v>
      </c>
      <c r="K340" s="269" t="str">
        <f t="shared" si="15"/>
        <v/>
      </c>
      <c r="Y340" s="23"/>
    </row>
    <row r="341" spans="2:25" ht="20.100000000000001" hidden="1" customHeight="1">
      <c r="B341" s="45"/>
      <c r="C341" s="59" t="s">
        <v>356</v>
      </c>
      <c r="D341" s="46"/>
      <c r="E341" s="47"/>
      <c r="I341" s="144">
        <f>IF('data joblist'!$C$36=TRUE,$G$48,0)</f>
        <v>0</v>
      </c>
      <c r="Y341" s="23"/>
    </row>
    <row r="342" spans="2:25" ht="20.100000000000001" hidden="1" customHeight="1">
      <c r="B342" s="45"/>
      <c r="C342" s="57" t="s">
        <v>28</v>
      </c>
      <c r="D342" s="65"/>
      <c r="E342" s="47"/>
      <c r="G342" s="20"/>
      <c r="H342" s="20"/>
      <c r="I342" s="144">
        <f>IF('data joblist'!$C$37=TRUE,$G$46,0)</f>
        <v>0</v>
      </c>
      <c r="Y342" s="23"/>
    </row>
    <row r="343" spans="2:25" ht="20.100000000000001" hidden="1" customHeight="1">
      <c r="B343" s="45"/>
      <c r="C343" s="59" t="s">
        <v>378</v>
      </c>
      <c r="D343" s="65"/>
      <c r="E343" s="47"/>
      <c r="I343" s="144">
        <f>IF('data joblist'!$C$38=TRUE,$G$45,0)</f>
        <v>0</v>
      </c>
      <c r="Y343" s="23"/>
    </row>
    <row r="344" spans="2:25" ht="20.100000000000001" hidden="1" customHeight="1">
      <c r="B344" s="45"/>
      <c r="C344" s="60" t="s">
        <v>375</v>
      </c>
      <c r="D344" s="46"/>
      <c r="E344" s="47"/>
      <c r="G344" s="20"/>
      <c r="H344" s="20"/>
      <c r="I344" s="144">
        <f>IF('data joblist'!$C$39=TRUE,$G$43,0)</f>
        <v>0</v>
      </c>
      <c r="Y344" s="23"/>
    </row>
    <row r="345" spans="2:25" ht="20.100000000000001" hidden="1" customHeight="1">
      <c r="B345" s="45"/>
      <c r="C345" s="57" t="s">
        <v>377</v>
      </c>
      <c r="D345" s="46"/>
      <c r="E345" s="47"/>
      <c r="G345" s="20"/>
      <c r="H345" s="20"/>
      <c r="I345" s="144">
        <f>IF('data joblist'!$C$40=TRUE,$G$44,0)</f>
        <v>0</v>
      </c>
      <c r="Y345" s="23"/>
    </row>
    <row r="346" spans="2:25" ht="20.100000000000001" hidden="1" customHeight="1">
      <c r="B346" s="45"/>
      <c r="C346" s="57" t="s">
        <v>28</v>
      </c>
      <c r="D346" s="67"/>
      <c r="E346" s="317" t="s">
        <v>352</v>
      </c>
      <c r="G346" s="20"/>
      <c r="H346" s="20"/>
      <c r="I346" s="144">
        <f>IF('data joblist'!$C$41=TRUE,$G$40,0)</f>
        <v>0</v>
      </c>
      <c r="Y346" s="23"/>
    </row>
    <row r="347" spans="2:25" ht="20.100000000000001" hidden="1" customHeight="1">
      <c r="B347" s="45"/>
      <c r="C347" s="57" t="s">
        <v>5</v>
      </c>
      <c r="D347" s="46"/>
      <c r="E347" s="317"/>
      <c r="J347" s="20"/>
      <c r="Y347" s="23"/>
    </row>
    <row r="348" spans="2:25" ht="20.100000000000001" hidden="1" customHeight="1">
      <c r="B348" s="45"/>
      <c r="C348" s="57" t="s">
        <v>380</v>
      </c>
      <c r="D348" s="46"/>
      <c r="E348" s="47"/>
      <c r="Y348" s="23"/>
    </row>
    <row r="349" spans="2:25" ht="20.100000000000001" hidden="1" customHeight="1">
      <c r="B349" s="45"/>
      <c r="C349" s="57" t="s">
        <v>186</v>
      </c>
      <c r="D349" s="46"/>
      <c r="E349" s="47"/>
      <c r="Y349" s="23"/>
    </row>
    <row r="350" spans="2:25" ht="20.100000000000001" hidden="1" customHeight="1" thickBot="1">
      <c r="B350" s="52"/>
      <c r="C350" s="53"/>
      <c r="D350" s="53"/>
      <c r="E350" s="64"/>
      <c r="Y350" s="32"/>
    </row>
    <row r="351" spans="2:25" hidden="1">
      <c r="Y351" s="10"/>
    </row>
    <row r="352" spans="2:25" ht="20.100000000000001" hidden="1" customHeight="1">
      <c r="Y352" s="19"/>
    </row>
    <row r="353" spans="2:25" ht="20.100000000000001" hidden="1" customHeight="1" thickBot="1">
      <c r="B353" s="301" t="s">
        <v>373</v>
      </c>
      <c r="C353" s="301"/>
      <c r="D353" s="301"/>
      <c r="E353" s="301"/>
      <c r="F353" s="31">
        <v>8</v>
      </c>
      <c r="G353" s="20"/>
      <c r="H353" s="20"/>
      <c r="I353" s="20"/>
      <c r="Y353" s="23"/>
    </row>
    <row r="354" spans="2:25" ht="20.100000000000001" hidden="1" customHeight="1">
      <c r="B354" s="43"/>
      <c r="C354" s="61"/>
      <c r="D354" s="61"/>
      <c r="E354" s="62"/>
      <c r="G354" s="20"/>
      <c r="H354" s="20"/>
      <c r="I354" s="270">
        <f>IF('data joblist'!$C$30=TRUE,$G$47,0)</f>
        <v>0</v>
      </c>
      <c r="J354" s="144">
        <f>LARGE($I$58:$I$69,1)</f>
        <v>0</v>
      </c>
      <c r="K354" s="145" t="str">
        <f>IF(J354=0,"",VLOOKUP(J354,$G$40:$H$51,2,FALSE))</f>
        <v/>
      </c>
      <c r="Y354" s="23"/>
    </row>
    <row r="355" spans="2:25" ht="20.100000000000001" hidden="1" customHeight="1">
      <c r="B355" s="45"/>
      <c r="C355" s="55">
        <f>'data joblist'!C341</f>
        <v>0</v>
      </c>
      <c r="D355" s="56" t="str">
        <f>C9</f>
        <v>Activity</v>
      </c>
      <c r="E355" s="47" t="s">
        <v>65</v>
      </c>
      <c r="I355" s="144">
        <f>IF('data joblist'!$C$31=TRUE,$G$51,0)</f>
        <v>0</v>
      </c>
      <c r="J355" s="144">
        <f>LARGE($I$58:$I$69,2)</f>
        <v>0</v>
      </c>
      <c r="K355" s="145" t="str">
        <f t="shared" ref="K355:K359" si="16">IF(J355=0,"",VLOOKUP(J355,$G$40:$H$51,2,FALSE))</f>
        <v/>
      </c>
      <c r="Y355" s="23"/>
    </row>
    <row r="356" spans="2:25" ht="20.100000000000001" hidden="1" customHeight="1">
      <c r="B356" s="45"/>
      <c r="C356" s="57" t="s">
        <v>26</v>
      </c>
      <c r="D356" s="58"/>
      <c r="E356" s="47" t="s">
        <v>27</v>
      </c>
      <c r="G356" s="20"/>
      <c r="H356" s="20"/>
      <c r="I356" s="144">
        <f>IF('data joblist'!$C$32=TRUE,$G$42,0)</f>
        <v>0</v>
      </c>
      <c r="J356" s="144">
        <f>LARGE($I$58:$I$69,3)</f>
        <v>0</v>
      </c>
      <c r="K356" s="145" t="str">
        <f t="shared" si="16"/>
        <v/>
      </c>
      <c r="Y356" s="23"/>
    </row>
    <row r="357" spans="2:25" ht="20.100000000000001" hidden="1" customHeight="1">
      <c r="B357" s="45"/>
      <c r="C357" s="59" t="s">
        <v>61</v>
      </c>
      <c r="D357" s="46"/>
      <c r="E357" s="47"/>
      <c r="G357" s="20"/>
      <c r="H357" s="20"/>
      <c r="I357" s="144">
        <f>IF('data joblist'!$C$33=TRUE,$G$41,0)</f>
        <v>0</v>
      </c>
      <c r="J357" s="144">
        <f>LARGE($I$58:$I$69,4)</f>
        <v>0</v>
      </c>
      <c r="K357" s="145" t="str">
        <f t="shared" si="16"/>
        <v/>
      </c>
      <c r="Y357" s="23"/>
    </row>
    <row r="358" spans="2:25" ht="20.100000000000001" hidden="1" customHeight="1">
      <c r="B358" s="45"/>
      <c r="C358" s="60" t="s">
        <v>383</v>
      </c>
      <c r="D358" s="46"/>
      <c r="E358" s="47"/>
      <c r="I358" s="144">
        <f>IF('data joblist'!$C$34=TRUE,$G$50,0)</f>
        <v>0</v>
      </c>
      <c r="J358" s="144">
        <f>LARGE($I$58:$I$69,5)</f>
        <v>0</v>
      </c>
      <c r="K358" s="145" t="str">
        <f t="shared" si="16"/>
        <v/>
      </c>
      <c r="Y358" s="23"/>
    </row>
    <row r="359" spans="2:25" ht="20.100000000000001" hidden="1" customHeight="1">
      <c r="B359" s="45"/>
      <c r="C359" s="57" t="s">
        <v>355</v>
      </c>
      <c r="D359" s="46"/>
      <c r="E359" s="47"/>
      <c r="I359" s="144">
        <f>IF('data joblist'!$C$35=TRUE,$G$49,0)</f>
        <v>0</v>
      </c>
      <c r="J359" s="144">
        <f>LARGE($I$58:$I$69,6)</f>
        <v>0</v>
      </c>
      <c r="K359" s="269" t="str">
        <f t="shared" si="16"/>
        <v/>
      </c>
      <c r="Y359" s="23"/>
    </row>
    <row r="360" spans="2:25" ht="20.100000000000001" hidden="1" customHeight="1">
      <c r="B360" s="45"/>
      <c r="C360" s="59" t="s">
        <v>356</v>
      </c>
      <c r="D360" s="46"/>
      <c r="E360" s="47"/>
      <c r="I360" s="144">
        <f>IF('data joblist'!$C$36=TRUE,$G$48,0)</f>
        <v>0</v>
      </c>
      <c r="Y360" s="23"/>
    </row>
    <row r="361" spans="2:25" ht="20.100000000000001" hidden="1" customHeight="1">
      <c r="B361" s="45"/>
      <c r="C361" s="57" t="s">
        <v>28</v>
      </c>
      <c r="D361" s="65"/>
      <c r="E361" s="47"/>
      <c r="G361" s="20"/>
      <c r="H361" s="20"/>
      <c r="I361" s="144">
        <f>IF('data joblist'!$C$37=TRUE,$G$46,0)</f>
        <v>0</v>
      </c>
      <c r="Y361" s="23"/>
    </row>
    <row r="362" spans="2:25" ht="20.100000000000001" hidden="1" customHeight="1">
      <c r="B362" s="45"/>
      <c r="C362" s="59" t="s">
        <v>378</v>
      </c>
      <c r="D362" s="65"/>
      <c r="E362" s="47"/>
      <c r="I362" s="144">
        <f>IF('data joblist'!$C$38=TRUE,$G$45,0)</f>
        <v>0</v>
      </c>
      <c r="Y362" s="23"/>
    </row>
    <row r="363" spans="2:25" ht="20.100000000000001" hidden="1" customHeight="1">
      <c r="B363" s="45"/>
      <c r="C363" s="60" t="s">
        <v>375</v>
      </c>
      <c r="D363" s="46"/>
      <c r="E363" s="47"/>
      <c r="G363" s="20"/>
      <c r="H363" s="20"/>
      <c r="I363" s="144">
        <f>IF('data joblist'!$C$39=TRUE,$G$43,0)</f>
        <v>0</v>
      </c>
      <c r="Y363" s="23"/>
    </row>
    <row r="364" spans="2:25" ht="20.100000000000001" hidden="1" customHeight="1">
      <c r="B364" s="45"/>
      <c r="C364" s="57" t="s">
        <v>377</v>
      </c>
      <c r="D364" s="46"/>
      <c r="E364" s="47"/>
      <c r="G364" s="20"/>
      <c r="H364" s="20"/>
      <c r="I364" s="144">
        <f>IF('data joblist'!$C$40=TRUE,$G$44,0)</f>
        <v>0</v>
      </c>
      <c r="Y364" s="23"/>
    </row>
    <row r="365" spans="2:25" ht="20.100000000000001" hidden="1" customHeight="1">
      <c r="B365" s="45"/>
      <c r="C365" s="57" t="s">
        <v>28</v>
      </c>
      <c r="D365" s="67"/>
      <c r="E365" s="317" t="s">
        <v>352</v>
      </c>
      <c r="G365" s="20"/>
      <c r="H365" s="20"/>
      <c r="I365" s="144">
        <f>IF('data joblist'!$C$41=TRUE,$G$40,0)</f>
        <v>0</v>
      </c>
      <c r="Y365" s="23"/>
    </row>
    <row r="366" spans="2:25" ht="20.100000000000001" hidden="1" customHeight="1">
      <c r="B366" s="45"/>
      <c r="C366" s="57" t="s">
        <v>5</v>
      </c>
      <c r="D366" s="46"/>
      <c r="E366" s="317"/>
      <c r="J366" s="20"/>
      <c r="Y366" s="23"/>
    </row>
    <row r="367" spans="2:25" ht="20.100000000000001" hidden="1" customHeight="1">
      <c r="B367" s="45"/>
      <c r="C367" s="57" t="s">
        <v>380</v>
      </c>
      <c r="D367" s="46"/>
      <c r="E367" s="47"/>
      <c r="Y367" s="23"/>
    </row>
    <row r="368" spans="2:25" ht="20.100000000000001" hidden="1" customHeight="1">
      <c r="B368" s="45"/>
      <c r="C368" s="57" t="s">
        <v>186</v>
      </c>
      <c r="D368" s="46"/>
      <c r="E368" s="47"/>
      <c r="Y368" s="23"/>
    </row>
    <row r="369" spans="2:25" ht="20.100000000000001" hidden="1" customHeight="1" thickBot="1">
      <c r="B369" s="52"/>
      <c r="C369" s="53"/>
      <c r="D369" s="53"/>
      <c r="E369" s="64"/>
      <c r="Y369" s="23"/>
    </row>
    <row r="370" spans="2:25" ht="20.100000000000001" hidden="1" customHeight="1">
      <c r="Y370" s="23"/>
    </row>
    <row r="371" spans="2:25" ht="20.100000000000001" hidden="1" customHeight="1" thickBot="1">
      <c r="B371" s="301" t="s">
        <v>374</v>
      </c>
      <c r="C371" s="301"/>
      <c r="D371" s="301"/>
      <c r="E371" s="301"/>
      <c r="F371" s="31">
        <v>9</v>
      </c>
      <c r="G371" s="20"/>
      <c r="H371" s="20"/>
      <c r="I371" s="20"/>
      <c r="Y371" s="23"/>
    </row>
    <row r="372" spans="2:25" ht="20.100000000000001" hidden="1" customHeight="1">
      <c r="B372" s="43"/>
      <c r="C372" s="61"/>
      <c r="D372" s="61"/>
      <c r="E372" s="62"/>
      <c r="G372" s="20"/>
      <c r="H372" s="20"/>
      <c r="I372" s="270">
        <f>IF('data joblist'!$C$30=TRUE,$G$47,0)</f>
        <v>0</v>
      </c>
      <c r="J372" s="144">
        <f>LARGE($I$58:$I$69,1)</f>
        <v>0</v>
      </c>
      <c r="K372" s="145" t="str">
        <f>IF(J372=0,"",VLOOKUP(J372,$G$40:$H$51,2,FALSE))</f>
        <v/>
      </c>
      <c r="Y372" s="23"/>
    </row>
    <row r="373" spans="2:25" ht="20.100000000000001" hidden="1" customHeight="1">
      <c r="B373" s="45"/>
      <c r="C373" s="55">
        <f>'data joblist'!C362</f>
        <v>0</v>
      </c>
      <c r="D373" s="56" t="str">
        <f>C9</f>
        <v>Activity</v>
      </c>
      <c r="E373" s="47" t="s">
        <v>65</v>
      </c>
      <c r="I373" s="144">
        <f>IF('data joblist'!$C$31=TRUE,$G$51,0)</f>
        <v>0</v>
      </c>
      <c r="J373" s="144">
        <f>LARGE($I$58:$I$69,2)</f>
        <v>0</v>
      </c>
      <c r="K373" s="145" t="str">
        <f t="shared" ref="K373:K377" si="17">IF(J373=0,"",VLOOKUP(J373,$G$40:$H$51,2,FALSE))</f>
        <v/>
      </c>
      <c r="Y373" s="23"/>
    </row>
    <row r="374" spans="2:25" ht="20.100000000000001" hidden="1" customHeight="1">
      <c r="B374" s="45"/>
      <c r="C374" s="57" t="s">
        <v>26</v>
      </c>
      <c r="D374" s="58"/>
      <c r="E374" s="47" t="s">
        <v>27</v>
      </c>
      <c r="G374" s="20"/>
      <c r="H374" s="20"/>
      <c r="I374" s="144">
        <f>IF('data joblist'!$C$32=TRUE,$G$42,0)</f>
        <v>0</v>
      </c>
      <c r="J374" s="144">
        <f>LARGE($I$58:$I$69,3)</f>
        <v>0</v>
      </c>
      <c r="K374" s="145" t="str">
        <f t="shared" si="17"/>
        <v/>
      </c>
      <c r="Y374" s="23"/>
    </row>
    <row r="375" spans="2:25" ht="20.100000000000001" hidden="1" customHeight="1">
      <c r="B375" s="45"/>
      <c r="C375" s="59" t="s">
        <v>61</v>
      </c>
      <c r="D375" s="46"/>
      <c r="E375" s="47"/>
      <c r="G375" s="20"/>
      <c r="H375" s="20"/>
      <c r="I375" s="144">
        <f>IF('data joblist'!$C$33=TRUE,$G$41,0)</f>
        <v>0</v>
      </c>
      <c r="J375" s="144">
        <f>LARGE($I$58:$I$69,4)</f>
        <v>0</v>
      </c>
      <c r="K375" s="145" t="str">
        <f t="shared" si="17"/>
        <v/>
      </c>
      <c r="Y375" s="32"/>
    </row>
    <row r="376" spans="2:25" ht="20.100000000000001" hidden="1" customHeight="1">
      <c r="B376" s="45"/>
      <c r="C376" s="60" t="s">
        <v>383</v>
      </c>
      <c r="D376" s="46"/>
      <c r="E376" s="47"/>
      <c r="I376" s="144">
        <f>IF('data joblist'!$C$34=TRUE,$G$50,0)</f>
        <v>0</v>
      </c>
      <c r="J376" s="144">
        <f>LARGE($I$58:$I$69,5)</f>
        <v>0</v>
      </c>
      <c r="K376" s="145" t="str">
        <f t="shared" si="17"/>
        <v/>
      </c>
      <c r="Y376" s="10"/>
    </row>
    <row r="377" spans="2:25" ht="20.100000000000001" hidden="1" customHeight="1">
      <c r="B377" s="45"/>
      <c r="C377" s="57" t="s">
        <v>355</v>
      </c>
      <c r="D377" s="46"/>
      <c r="E377" s="47"/>
      <c r="I377" s="144">
        <f>IF('data joblist'!$C$35=TRUE,$G$49,0)</f>
        <v>0</v>
      </c>
      <c r="J377" s="144">
        <f>LARGE($I$58:$I$69,6)</f>
        <v>0</v>
      </c>
      <c r="K377" s="269" t="str">
        <f t="shared" si="17"/>
        <v/>
      </c>
      <c r="Y377" s="19"/>
    </row>
    <row r="378" spans="2:25" ht="20.100000000000001" hidden="1" customHeight="1">
      <c r="B378" s="45"/>
      <c r="C378" s="59" t="s">
        <v>356</v>
      </c>
      <c r="D378" s="46"/>
      <c r="E378" s="47"/>
      <c r="I378" s="144">
        <f>IF('data joblist'!$C$36=TRUE,$G$48,0)</f>
        <v>0</v>
      </c>
      <c r="Y378" s="23"/>
    </row>
    <row r="379" spans="2:25" ht="20.100000000000001" hidden="1" customHeight="1">
      <c r="B379" s="45"/>
      <c r="C379" s="57" t="s">
        <v>28</v>
      </c>
      <c r="D379" s="65"/>
      <c r="E379" s="47"/>
      <c r="G379" s="20"/>
      <c r="H379" s="20"/>
      <c r="I379" s="144">
        <f>IF('data joblist'!$C$37=TRUE,$G$46,0)</f>
        <v>0</v>
      </c>
      <c r="Y379" s="23"/>
    </row>
    <row r="380" spans="2:25" ht="20.100000000000001" hidden="1" customHeight="1">
      <c r="B380" s="45"/>
      <c r="C380" s="59" t="s">
        <v>378</v>
      </c>
      <c r="D380" s="65"/>
      <c r="E380" s="47"/>
      <c r="I380" s="144">
        <f>IF('data joblist'!$C$38=TRUE,$G$45,0)</f>
        <v>0</v>
      </c>
      <c r="Y380" s="23"/>
    </row>
    <row r="381" spans="2:25" ht="20.100000000000001" hidden="1" customHeight="1">
      <c r="B381" s="45"/>
      <c r="C381" s="60" t="s">
        <v>375</v>
      </c>
      <c r="D381" s="46"/>
      <c r="E381" s="47"/>
      <c r="G381" s="20"/>
      <c r="H381" s="20"/>
      <c r="I381" s="144">
        <f>IF('data joblist'!$C$39=TRUE,$G$43,0)</f>
        <v>0</v>
      </c>
      <c r="Y381" s="23"/>
    </row>
    <row r="382" spans="2:25" ht="20.100000000000001" hidden="1" customHeight="1">
      <c r="B382" s="45"/>
      <c r="C382" s="57" t="s">
        <v>377</v>
      </c>
      <c r="D382" s="46"/>
      <c r="E382" s="47"/>
      <c r="G382" s="20"/>
      <c r="H382" s="20"/>
      <c r="I382" s="144">
        <f>IF('data joblist'!$C$40=TRUE,$G$44,0)</f>
        <v>0</v>
      </c>
      <c r="Y382" s="23"/>
    </row>
    <row r="383" spans="2:25" ht="20.100000000000001" hidden="1" customHeight="1">
      <c r="B383" s="45"/>
      <c r="C383" s="57" t="s">
        <v>28</v>
      </c>
      <c r="D383" s="67"/>
      <c r="E383" s="317" t="s">
        <v>352</v>
      </c>
      <c r="G383" s="20"/>
      <c r="H383" s="20"/>
      <c r="I383" s="144">
        <f>IF('data joblist'!$C$41=TRUE,$G$40,0)</f>
        <v>0</v>
      </c>
      <c r="Y383" s="23"/>
    </row>
    <row r="384" spans="2:25" ht="20.100000000000001" hidden="1" customHeight="1">
      <c r="B384" s="45"/>
      <c r="C384" s="57" t="s">
        <v>5</v>
      </c>
      <c r="D384" s="46"/>
      <c r="E384" s="317"/>
      <c r="J384" s="20"/>
      <c r="Y384" s="23"/>
    </row>
    <row r="385" spans="2:25" ht="20.100000000000001" hidden="1" customHeight="1">
      <c r="B385" s="45"/>
      <c r="C385" s="57" t="s">
        <v>380</v>
      </c>
      <c r="D385" s="46"/>
      <c r="E385" s="47"/>
      <c r="Y385" s="23"/>
    </row>
    <row r="386" spans="2:25" ht="20.100000000000001" hidden="1" customHeight="1">
      <c r="B386" s="45"/>
      <c r="C386" s="57" t="s">
        <v>186</v>
      </c>
      <c r="D386" s="46"/>
      <c r="E386" s="47"/>
      <c r="Y386" s="23"/>
    </row>
    <row r="387" spans="2:25" ht="20.100000000000001" hidden="1" customHeight="1" thickBot="1">
      <c r="B387" s="52"/>
      <c r="C387" s="53"/>
      <c r="D387" s="53"/>
      <c r="E387" s="64"/>
      <c r="Y387" s="23"/>
    </row>
    <row r="388" spans="2:25" hidden="1">
      <c r="Y388" s="23"/>
    </row>
  </sheetData>
  <sheetProtection password="EBCE" sheet="1" objects="1" scenarios="1" formatCells="0" autoFilter="0" pivotTables="0"/>
  <protectedRanges>
    <protectedRange sqref="D220 D383" name="riskanalysis9"/>
    <protectedRange sqref="D213" name="hazardrisk9"/>
    <protectedRange sqref="D199 D365" name="riskanalysis8"/>
    <protectedRange sqref="D192" name="hazardrisk8"/>
    <protectedRange sqref="D177 D346" name="riskanalysis7"/>
    <protectedRange sqref="D170" name="hazardrisk7"/>
    <protectedRange sqref="D156 D328" name="riskanalysis6"/>
    <protectedRange sqref="D149" name="hazardrisk6"/>
    <protectedRange sqref="D135 D310" name="riskanalysis5"/>
    <protectedRange sqref="D128" name="hazardrisk5"/>
    <protectedRange sqref="D114 D292" name="riskanalysis4"/>
    <protectedRange sqref="D107" name="hazardrisk4"/>
    <protectedRange sqref="D93 D274" name="riskanalysis3"/>
    <protectedRange sqref="D86" name="hazardrisk3"/>
    <protectedRange sqref="D72 D256" name="riskanalysis2"/>
    <protectedRange sqref="D65" name="hazardrisk2"/>
    <protectedRange sqref="D44" name="hazardrisk1"/>
    <protectedRange sqref="C9" name="Main activity"/>
    <protectedRange sqref="D3" name="Department"/>
    <protectedRange sqref="D5" name="PIC"/>
    <protectedRange sqref="A1" name="Username"/>
    <protectedRange sqref="D51 D238" name="riskanalysis1"/>
    <protectedRange sqref="D10 E12 D14 E16 C16 D18 E20 C20 D22 E24" name="process sequence"/>
  </protectedRanges>
  <customSheetViews>
    <customSheetView guid="{AB56CD0F-A69B-43C5-AE2A-2FB8C6520542}" showGridLines="0" topLeftCell="A14">
      <selection activeCell="F24" sqref="F24"/>
      <pageMargins left="0.59055118110236227" right="0" top="0.98425196850393704" bottom="0.78740157480314965" header="0.51181102362204722" footer="0.51181102362204722"/>
      <pageSetup paperSize="9" orientation="portrait" verticalDpi="0" r:id="rId1"/>
      <headerFooter alignWithMargins="0"/>
    </customSheetView>
  </customSheetViews>
  <mergeCells count="68">
    <mergeCell ref="E220:E221"/>
    <mergeCell ref="E238:E239"/>
    <mergeCell ref="E51:E52"/>
    <mergeCell ref="E72:E73"/>
    <mergeCell ref="E93:E94"/>
    <mergeCell ref="E114:E115"/>
    <mergeCell ref="E135:E136"/>
    <mergeCell ref="B226:E226"/>
    <mergeCell ref="D129:D130"/>
    <mergeCell ref="D150:D151"/>
    <mergeCell ref="D171:D172"/>
    <mergeCell ref="E177:E178"/>
    <mergeCell ref="E199:E200"/>
    <mergeCell ref="D193:D194"/>
    <mergeCell ref="B244:E244"/>
    <mergeCell ref="B262:E262"/>
    <mergeCell ref="E383:E384"/>
    <mergeCell ref="E256:E257"/>
    <mergeCell ref="E274:E275"/>
    <mergeCell ref="E292:E293"/>
    <mergeCell ref="E328:E329"/>
    <mergeCell ref="E346:E347"/>
    <mergeCell ref="B353:E353"/>
    <mergeCell ref="B371:E371"/>
    <mergeCell ref="B280:E280"/>
    <mergeCell ref="B298:E298"/>
    <mergeCell ref="B316:E316"/>
    <mergeCell ref="E365:E366"/>
    <mergeCell ref="K225:K226"/>
    <mergeCell ref="Q225:Q226"/>
    <mergeCell ref="C20:D20"/>
    <mergeCell ref="I38:J38"/>
    <mergeCell ref="B334:E334"/>
    <mergeCell ref="B205:E205"/>
    <mergeCell ref="B78:E78"/>
    <mergeCell ref="B99:E99"/>
    <mergeCell ref="B120:E120"/>
    <mergeCell ref="B141:E141"/>
    <mergeCell ref="B162:E162"/>
    <mergeCell ref="D66:D67"/>
    <mergeCell ref="D87:D88"/>
    <mergeCell ref="D108:D109"/>
    <mergeCell ref="D45:D46"/>
    <mergeCell ref="E156:E157"/>
    <mergeCell ref="I225:J225"/>
    <mergeCell ref="H225:H226"/>
    <mergeCell ref="D214:D215"/>
    <mergeCell ref="Q38:Q39"/>
    <mergeCell ref="O38:O39"/>
    <mergeCell ref="P38:P39"/>
    <mergeCell ref="H38:H39"/>
    <mergeCell ref="N38:N39"/>
    <mergeCell ref="M38:M39"/>
    <mergeCell ref="L38:L39"/>
    <mergeCell ref="M225:M226"/>
    <mergeCell ref="N225:N226"/>
    <mergeCell ref="O225:O226"/>
    <mergeCell ref="P225:P226"/>
    <mergeCell ref="K38:K39"/>
    <mergeCell ref="L225:L226"/>
    <mergeCell ref="A1:E1"/>
    <mergeCell ref="B184:E184"/>
    <mergeCell ref="B36:E36"/>
    <mergeCell ref="D8:E8"/>
    <mergeCell ref="C7:E7"/>
    <mergeCell ref="C16:D16"/>
    <mergeCell ref="B57:E57"/>
    <mergeCell ref="C35:E35"/>
  </mergeCells>
  <phoneticPr fontId="3" type="noConversion"/>
  <hyperlinks>
    <hyperlink ref="B36:E36" location="first_step" display="HAZARD IDENTIFICATION AND RISK ASSESSMENT (ACTIVITY #1)"/>
    <hyperlink ref="B57:E57" location="first_step" display="HAZARD IDENTIFICATION AND RISK ASSESSMENT (ACTIVITY #2)"/>
    <hyperlink ref="B78:E78" location="first_step" display="HAZARD IDENTIFICATION AND RISK ASSESSMENT (ACTIVITY #3)"/>
    <hyperlink ref="B99:E99" location="first_step" display="HAZARD IDENTIFICATION AND RISK ASSESSMENT (ACTIVITY #4)"/>
    <hyperlink ref="B120:E120" location="first_step" display="HAZARD IDENTIFICATION AND RISK ASSESSMENT (ACTIVITY #5)"/>
    <hyperlink ref="B141:E141" location="first_step" display="HAZARD IDENTIFICATION AND RISK ASSESSMENT (ACTIVITY #6)"/>
    <hyperlink ref="B162:E162" location="first_step" display="HAZARD IDENTIFICATION AND RISK ASSESSMENT (ACTIVITY #7)"/>
    <hyperlink ref="B184:E184" location="first_step" display="HAZARD IDENTIFICATION AND RISK ASSESSMENT (ACTIVITY #8)"/>
    <hyperlink ref="B205:E205" location="first_step" display="HAZARD IDENTIFICATION AND RISK ASSESSMENT (ACTIVITY #9)"/>
    <hyperlink ref="B226:E226" location="first_step" display="HAZARD IDENTIFICATION AND RISK ASSESSMENT (ACTIVITY #10)"/>
    <hyperlink ref="B244:E244" location="first_step" display="HAZARD IDENTIFICATION AND RISK ASSESSMENT (ACTIVITY #11)"/>
    <hyperlink ref="B262:E262" location="first_step" display="HAZARD IDENTIFICATION AND RISK ASSESSMENT (ACTIVITY #12)"/>
    <hyperlink ref="B280:E280" location="first_step" display="HAZARD IDENTIFICATION AND RISK ASSESSMENT (ACTIVITY #13)"/>
    <hyperlink ref="B298:E298" location="first_step" display="HAZARD IDENTIFICATION AND RISK ASSESSMENT (ACTIVITY #14)"/>
    <hyperlink ref="B316:E316" location="first_step" display="HAZARD IDENTIFICATION AND RISK ASSESSMENT (ACTIVITY #15)"/>
    <hyperlink ref="B334:E334" location="first_step" display="HAZARD IDENTIFICATION AND RISK ASSESSMENT (ACTIVITY #16)"/>
    <hyperlink ref="B353:E353" location="first_step" display="HAZARD IDENTIFICATION AND RISK ASSESSMENT (ACTIVITY #17)"/>
    <hyperlink ref="B371:E371" location="first_step" display="HAZARD IDENTIFICATION AND RISK ASSESSMENT (ACTIVITY #18)"/>
  </hyperlinks>
  <pageMargins left="0.59055118110236227" right="0" top="0.98425196850393704" bottom="0.78740157480314965" header="0.51181102362204722" footer="0.51181102362204722"/>
  <pageSetup paperSize="9" orientation="portrait" r:id="rId2"/>
  <headerFooter alignWithMargins="0">
    <oddHeader>&amp;CSEQUENCE OF BASIC JOB &amp; RISK IDENTIFICATION</oddHeader>
    <oddFooter xml:space="preserve">&amp;R&amp;8This template is the property of OSH ISIS Integrated Solution.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autoLine="0" autoPict="0">
                <anchor moveWithCells="1">
                  <from>
                    <xdr:col>3</xdr:col>
                    <xdr:colOff>19050</xdr:colOff>
                    <xdr:row>38</xdr:row>
                    <xdr:rowOff>76200</xdr:rowOff>
                  </from>
                  <to>
                    <xdr:col>3</xdr:col>
                    <xdr:colOff>2095500</xdr:colOff>
                    <xdr:row>39</xdr:row>
                    <xdr:rowOff>28575</xdr:rowOff>
                  </to>
                </anchor>
              </controlPr>
            </control>
          </mc:Choice>
        </mc:AlternateContent>
        <mc:AlternateContent xmlns:mc="http://schemas.openxmlformats.org/markup-compatibility/2006">
          <mc:Choice Requires="x14">
            <control shapeId="2050" r:id="rId6" name="Drop Down 2">
              <controlPr defaultSize="0" autoLine="0" autoPict="0">
                <anchor moveWithCells="1">
                  <from>
                    <xdr:col>3</xdr:col>
                    <xdr:colOff>19050</xdr:colOff>
                    <xdr:row>41</xdr:row>
                    <xdr:rowOff>85725</xdr:rowOff>
                  </from>
                  <to>
                    <xdr:col>3</xdr:col>
                    <xdr:colOff>2095500</xdr:colOff>
                    <xdr:row>42</xdr:row>
                    <xdr:rowOff>38100</xdr:rowOff>
                  </to>
                </anchor>
              </controlPr>
            </control>
          </mc:Choice>
        </mc:AlternateContent>
        <mc:AlternateContent xmlns:mc="http://schemas.openxmlformats.org/markup-compatibility/2006">
          <mc:Choice Requires="x14">
            <control shapeId="2051" r:id="rId7" name="Drop Down 3">
              <controlPr defaultSize="0" autoLine="0" autoPict="0">
                <anchor moveWithCells="1">
                  <from>
                    <xdr:col>3</xdr:col>
                    <xdr:colOff>19050</xdr:colOff>
                    <xdr:row>42</xdr:row>
                    <xdr:rowOff>66675</xdr:rowOff>
                  </from>
                  <to>
                    <xdr:col>3</xdr:col>
                    <xdr:colOff>2095500</xdr:colOff>
                    <xdr:row>42</xdr:row>
                    <xdr:rowOff>266700</xdr:rowOff>
                  </to>
                </anchor>
              </controlPr>
            </control>
          </mc:Choice>
        </mc:AlternateContent>
        <mc:AlternateContent xmlns:mc="http://schemas.openxmlformats.org/markup-compatibility/2006">
          <mc:Choice Requires="x14">
            <control shapeId="2061" r:id="rId8" name="Drop Down 13">
              <controlPr defaultSize="0" autoLine="0" autoPict="0">
                <anchor moveWithCells="1">
                  <from>
                    <xdr:col>3</xdr:col>
                    <xdr:colOff>19050</xdr:colOff>
                    <xdr:row>51</xdr:row>
                    <xdr:rowOff>104775</xdr:rowOff>
                  </from>
                  <to>
                    <xdr:col>3</xdr:col>
                    <xdr:colOff>2095500</xdr:colOff>
                    <xdr:row>52</xdr:row>
                    <xdr:rowOff>57150</xdr:rowOff>
                  </to>
                </anchor>
              </controlPr>
            </control>
          </mc:Choice>
        </mc:AlternateContent>
        <mc:AlternateContent xmlns:mc="http://schemas.openxmlformats.org/markup-compatibility/2006">
          <mc:Choice Requires="x14">
            <control shapeId="2063" r:id="rId9" name="Drop Down 15">
              <controlPr defaultSize="0" autoLine="0" autoPict="0">
                <anchor moveWithCells="1">
                  <from>
                    <xdr:col>3</xdr:col>
                    <xdr:colOff>19050</xdr:colOff>
                    <xdr:row>52</xdr:row>
                    <xdr:rowOff>104775</xdr:rowOff>
                  </from>
                  <to>
                    <xdr:col>3</xdr:col>
                    <xdr:colOff>2085975</xdr:colOff>
                    <xdr:row>53</xdr:row>
                    <xdr:rowOff>57150</xdr:rowOff>
                  </to>
                </anchor>
              </controlPr>
            </control>
          </mc:Choice>
        </mc:AlternateContent>
        <mc:AlternateContent xmlns:mc="http://schemas.openxmlformats.org/markup-compatibility/2006">
          <mc:Choice Requires="x14">
            <control shapeId="2064" r:id="rId10" name="Drop Down 16">
              <controlPr locked="0" defaultSize="0" autoLine="0" autoPict="0">
                <anchor moveWithCells="1">
                  <from>
                    <xdr:col>3</xdr:col>
                    <xdr:colOff>19050</xdr:colOff>
                    <xdr:row>53</xdr:row>
                    <xdr:rowOff>95250</xdr:rowOff>
                  </from>
                  <to>
                    <xdr:col>4</xdr:col>
                    <xdr:colOff>495300</xdr:colOff>
                    <xdr:row>54</xdr:row>
                    <xdr:rowOff>66675</xdr:rowOff>
                  </to>
                </anchor>
              </controlPr>
            </control>
          </mc:Choice>
        </mc:AlternateContent>
        <mc:AlternateContent xmlns:mc="http://schemas.openxmlformats.org/markup-compatibility/2006">
          <mc:Choice Requires="x14">
            <control shapeId="2107" r:id="rId11" name="Drop Down 59">
              <controlPr defaultSize="0" autoLine="0" autoPict="0">
                <anchor moveWithCells="1">
                  <from>
                    <xdr:col>3</xdr:col>
                    <xdr:colOff>19050</xdr:colOff>
                    <xdr:row>39</xdr:row>
                    <xdr:rowOff>76200</xdr:rowOff>
                  </from>
                  <to>
                    <xdr:col>3</xdr:col>
                    <xdr:colOff>2095500</xdr:colOff>
                    <xdr:row>40</xdr:row>
                    <xdr:rowOff>28575</xdr:rowOff>
                  </to>
                </anchor>
              </controlPr>
            </control>
          </mc:Choice>
        </mc:AlternateContent>
        <mc:AlternateContent xmlns:mc="http://schemas.openxmlformats.org/markup-compatibility/2006">
          <mc:Choice Requires="x14">
            <control shapeId="2390" r:id="rId12" name="Drop Down 342">
              <controlPr defaultSize="0" autoLine="0" autoPict="0">
                <anchor moveWithCells="1">
                  <from>
                    <xdr:col>3</xdr:col>
                    <xdr:colOff>19050</xdr:colOff>
                    <xdr:row>59</xdr:row>
                    <xdr:rowOff>47625</xdr:rowOff>
                  </from>
                  <to>
                    <xdr:col>3</xdr:col>
                    <xdr:colOff>2095500</xdr:colOff>
                    <xdr:row>60</xdr:row>
                    <xdr:rowOff>0</xdr:rowOff>
                  </to>
                </anchor>
              </controlPr>
            </control>
          </mc:Choice>
        </mc:AlternateContent>
        <mc:AlternateContent xmlns:mc="http://schemas.openxmlformats.org/markup-compatibility/2006">
          <mc:Choice Requires="x14">
            <control shapeId="2391" r:id="rId13" name="Drop Down 343">
              <controlPr defaultSize="0" autoLine="0" autoPict="0">
                <anchor moveWithCells="1">
                  <from>
                    <xdr:col>3</xdr:col>
                    <xdr:colOff>19050</xdr:colOff>
                    <xdr:row>62</xdr:row>
                    <xdr:rowOff>0</xdr:rowOff>
                  </from>
                  <to>
                    <xdr:col>3</xdr:col>
                    <xdr:colOff>2095500</xdr:colOff>
                    <xdr:row>62</xdr:row>
                    <xdr:rowOff>209550</xdr:rowOff>
                  </to>
                </anchor>
              </controlPr>
            </control>
          </mc:Choice>
        </mc:AlternateContent>
        <mc:AlternateContent xmlns:mc="http://schemas.openxmlformats.org/markup-compatibility/2006">
          <mc:Choice Requires="x14">
            <control shapeId="2392" r:id="rId14" name="Drop Down 344">
              <controlPr defaultSize="0" autoLine="0" autoPict="0">
                <anchor moveWithCells="1">
                  <from>
                    <xdr:col>3</xdr:col>
                    <xdr:colOff>19050</xdr:colOff>
                    <xdr:row>63</xdr:row>
                    <xdr:rowOff>0</xdr:rowOff>
                  </from>
                  <to>
                    <xdr:col>3</xdr:col>
                    <xdr:colOff>2095500</xdr:colOff>
                    <xdr:row>63</xdr:row>
                    <xdr:rowOff>209550</xdr:rowOff>
                  </to>
                </anchor>
              </controlPr>
            </control>
          </mc:Choice>
        </mc:AlternateContent>
        <mc:AlternateContent xmlns:mc="http://schemas.openxmlformats.org/markup-compatibility/2006">
          <mc:Choice Requires="x14">
            <control shapeId="2394" r:id="rId15" name="Drop Down 346">
              <controlPr defaultSize="0" autoLine="0" autoPict="0">
                <anchor moveWithCells="1">
                  <from>
                    <xdr:col>3</xdr:col>
                    <xdr:colOff>19050</xdr:colOff>
                    <xdr:row>72</xdr:row>
                    <xdr:rowOff>38100</xdr:rowOff>
                  </from>
                  <to>
                    <xdr:col>3</xdr:col>
                    <xdr:colOff>2095500</xdr:colOff>
                    <xdr:row>73</xdr:row>
                    <xdr:rowOff>9525</xdr:rowOff>
                  </to>
                </anchor>
              </controlPr>
            </control>
          </mc:Choice>
        </mc:AlternateContent>
        <mc:AlternateContent xmlns:mc="http://schemas.openxmlformats.org/markup-compatibility/2006">
          <mc:Choice Requires="x14">
            <control shapeId="2395" r:id="rId16" name="Drop Down 347">
              <controlPr defaultSize="0" autoLine="0" autoPict="0">
                <anchor moveWithCells="1">
                  <from>
                    <xdr:col>3</xdr:col>
                    <xdr:colOff>19050</xdr:colOff>
                    <xdr:row>73</xdr:row>
                    <xdr:rowOff>38100</xdr:rowOff>
                  </from>
                  <to>
                    <xdr:col>3</xdr:col>
                    <xdr:colOff>2095500</xdr:colOff>
                    <xdr:row>74</xdr:row>
                    <xdr:rowOff>9525</xdr:rowOff>
                  </to>
                </anchor>
              </controlPr>
            </control>
          </mc:Choice>
        </mc:AlternateContent>
        <mc:AlternateContent xmlns:mc="http://schemas.openxmlformats.org/markup-compatibility/2006">
          <mc:Choice Requires="x14">
            <control shapeId="2396" r:id="rId17" name="Drop Down 348">
              <controlPr defaultSize="0" autoLine="0" autoPict="0">
                <anchor moveWithCells="1">
                  <from>
                    <xdr:col>3</xdr:col>
                    <xdr:colOff>19050</xdr:colOff>
                    <xdr:row>74</xdr:row>
                    <xdr:rowOff>28575</xdr:rowOff>
                  </from>
                  <to>
                    <xdr:col>4</xdr:col>
                    <xdr:colOff>400050</xdr:colOff>
                    <xdr:row>75</xdr:row>
                    <xdr:rowOff>0</xdr:rowOff>
                  </to>
                </anchor>
              </controlPr>
            </control>
          </mc:Choice>
        </mc:AlternateContent>
        <mc:AlternateContent xmlns:mc="http://schemas.openxmlformats.org/markup-compatibility/2006">
          <mc:Choice Requires="x14">
            <control shapeId="2397" r:id="rId18" name="Drop Down 349">
              <controlPr defaultSize="0" autoLine="0" autoPict="0">
                <anchor moveWithCells="1">
                  <from>
                    <xdr:col>3</xdr:col>
                    <xdr:colOff>19050</xdr:colOff>
                    <xdr:row>60</xdr:row>
                    <xdr:rowOff>47625</xdr:rowOff>
                  </from>
                  <to>
                    <xdr:col>3</xdr:col>
                    <xdr:colOff>2095500</xdr:colOff>
                    <xdr:row>61</xdr:row>
                    <xdr:rowOff>0</xdr:rowOff>
                  </to>
                </anchor>
              </controlPr>
            </control>
          </mc:Choice>
        </mc:AlternateContent>
        <mc:AlternateContent xmlns:mc="http://schemas.openxmlformats.org/markup-compatibility/2006">
          <mc:Choice Requires="x14">
            <control shapeId="2414" r:id="rId19" name="Drop Down 366">
              <controlPr defaultSize="0" autoLine="0" autoPict="0">
                <anchor moveWithCells="1">
                  <from>
                    <xdr:col>3</xdr:col>
                    <xdr:colOff>19050</xdr:colOff>
                    <xdr:row>80</xdr:row>
                    <xdr:rowOff>47625</xdr:rowOff>
                  </from>
                  <to>
                    <xdr:col>3</xdr:col>
                    <xdr:colOff>2095500</xdr:colOff>
                    <xdr:row>81</xdr:row>
                    <xdr:rowOff>0</xdr:rowOff>
                  </to>
                </anchor>
              </controlPr>
            </control>
          </mc:Choice>
        </mc:AlternateContent>
        <mc:AlternateContent xmlns:mc="http://schemas.openxmlformats.org/markup-compatibility/2006">
          <mc:Choice Requires="x14">
            <control shapeId="2415" r:id="rId20" name="Drop Down 367">
              <controlPr defaultSize="0" autoLine="0" autoPict="0">
                <anchor moveWithCells="1">
                  <from>
                    <xdr:col>3</xdr:col>
                    <xdr:colOff>19050</xdr:colOff>
                    <xdr:row>83</xdr:row>
                    <xdr:rowOff>19050</xdr:rowOff>
                  </from>
                  <to>
                    <xdr:col>3</xdr:col>
                    <xdr:colOff>2095500</xdr:colOff>
                    <xdr:row>83</xdr:row>
                    <xdr:rowOff>219075</xdr:rowOff>
                  </to>
                </anchor>
              </controlPr>
            </control>
          </mc:Choice>
        </mc:AlternateContent>
        <mc:AlternateContent xmlns:mc="http://schemas.openxmlformats.org/markup-compatibility/2006">
          <mc:Choice Requires="x14">
            <control shapeId="2416" r:id="rId21" name="Drop Down 368">
              <controlPr defaultSize="0" autoLine="0" autoPict="0">
                <anchor moveWithCells="1">
                  <from>
                    <xdr:col>3</xdr:col>
                    <xdr:colOff>9525</xdr:colOff>
                    <xdr:row>84</xdr:row>
                    <xdr:rowOff>9525</xdr:rowOff>
                  </from>
                  <to>
                    <xdr:col>3</xdr:col>
                    <xdr:colOff>2085975</xdr:colOff>
                    <xdr:row>84</xdr:row>
                    <xdr:rowOff>209550</xdr:rowOff>
                  </to>
                </anchor>
              </controlPr>
            </control>
          </mc:Choice>
        </mc:AlternateContent>
        <mc:AlternateContent xmlns:mc="http://schemas.openxmlformats.org/markup-compatibility/2006">
          <mc:Choice Requires="x14">
            <control shapeId="2418" r:id="rId22" name="Drop Down 370">
              <controlPr defaultSize="0" autoLine="0" autoPict="0">
                <anchor moveWithCells="1">
                  <from>
                    <xdr:col>2</xdr:col>
                    <xdr:colOff>1704975</xdr:colOff>
                    <xdr:row>93</xdr:row>
                    <xdr:rowOff>47625</xdr:rowOff>
                  </from>
                  <to>
                    <xdr:col>3</xdr:col>
                    <xdr:colOff>2066925</xdr:colOff>
                    <xdr:row>94</xdr:row>
                    <xdr:rowOff>19050</xdr:rowOff>
                  </to>
                </anchor>
              </controlPr>
            </control>
          </mc:Choice>
        </mc:AlternateContent>
        <mc:AlternateContent xmlns:mc="http://schemas.openxmlformats.org/markup-compatibility/2006">
          <mc:Choice Requires="x14">
            <control shapeId="2419" r:id="rId23" name="Drop Down 371">
              <controlPr defaultSize="0" autoLine="0" autoPict="0">
                <anchor moveWithCells="1">
                  <from>
                    <xdr:col>3</xdr:col>
                    <xdr:colOff>0</xdr:colOff>
                    <xdr:row>94</xdr:row>
                    <xdr:rowOff>38100</xdr:rowOff>
                  </from>
                  <to>
                    <xdr:col>3</xdr:col>
                    <xdr:colOff>2076450</xdr:colOff>
                    <xdr:row>95</xdr:row>
                    <xdr:rowOff>9525</xdr:rowOff>
                  </to>
                </anchor>
              </controlPr>
            </control>
          </mc:Choice>
        </mc:AlternateContent>
        <mc:AlternateContent xmlns:mc="http://schemas.openxmlformats.org/markup-compatibility/2006">
          <mc:Choice Requires="x14">
            <control shapeId="2420" r:id="rId24" name="Drop Down 372">
              <controlPr defaultSize="0" autoLine="0" autoPict="0">
                <anchor moveWithCells="1">
                  <from>
                    <xdr:col>3</xdr:col>
                    <xdr:colOff>0</xdr:colOff>
                    <xdr:row>95</xdr:row>
                    <xdr:rowOff>47625</xdr:rowOff>
                  </from>
                  <to>
                    <xdr:col>4</xdr:col>
                    <xdr:colOff>466725</xdr:colOff>
                    <xdr:row>96</xdr:row>
                    <xdr:rowOff>28575</xdr:rowOff>
                  </to>
                </anchor>
              </controlPr>
            </control>
          </mc:Choice>
        </mc:AlternateContent>
        <mc:AlternateContent xmlns:mc="http://schemas.openxmlformats.org/markup-compatibility/2006">
          <mc:Choice Requires="x14">
            <control shapeId="2421" r:id="rId25" name="Drop Down 373">
              <controlPr defaultSize="0" autoLine="0" autoPict="0">
                <anchor moveWithCells="1">
                  <from>
                    <xdr:col>3</xdr:col>
                    <xdr:colOff>19050</xdr:colOff>
                    <xdr:row>81</xdr:row>
                    <xdr:rowOff>57150</xdr:rowOff>
                  </from>
                  <to>
                    <xdr:col>3</xdr:col>
                    <xdr:colOff>2095500</xdr:colOff>
                    <xdr:row>82</xdr:row>
                    <xdr:rowOff>9525</xdr:rowOff>
                  </to>
                </anchor>
              </controlPr>
            </control>
          </mc:Choice>
        </mc:AlternateContent>
        <mc:AlternateContent xmlns:mc="http://schemas.openxmlformats.org/markup-compatibility/2006">
          <mc:Choice Requires="x14">
            <control shapeId="2502" r:id="rId26" name="Drop Down 454">
              <controlPr defaultSize="0" autoLine="0" autoPict="0">
                <anchor moveWithCells="1">
                  <from>
                    <xdr:col>3</xdr:col>
                    <xdr:colOff>19050</xdr:colOff>
                    <xdr:row>101</xdr:row>
                    <xdr:rowOff>47625</xdr:rowOff>
                  </from>
                  <to>
                    <xdr:col>3</xdr:col>
                    <xdr:colOff>2095500</xdr:colOff>
                    <xdr:row>102</xdr:row>
                    <xdr:rowOff>0</xdr:rowOff>
                  </to>
                </anchor>
              </controlPr>
            </control>
          </mc:Choice>
        </mc:AlternateContent>
        <mc:AlternateContent xmlns:mc="http://schemas.openxmlformats.org/markup-compatibility/2006">
          <mc:Choice Requires="x14">
            <control shapeId="2503" r:id="rId27" name="Drop Down 455">
              <controlPr defaultSize="0" autoLine="0" autoPict="0">
                <anchor moveWithCells="1">
                  <from>
                    <xdr:col>3</xdr:col>
                    <xdr:colOff>19050</xdr:colOff>
                    <xdr:row>104</xdr:row>
                    <xdr:rowOff>28575</xdr:rowOff>
                  </from>
                  <to>
                    <xdr:col>3</xdr:col>
                    <xdr:colOff>2095500</xdr:colOff>
                    <xdr:row>104</xdr:row>
                    <xdr:rowOff>228600</xdr:rowOff>
                  </to>
                </anchor>
              </controlPr>
            </control>
          </mc:Choice>
        </mc:AlternateContent>
        <mc:AlternateContent xmlns:mc="http://schemas.openxmlformats.org/markup-compatibility/2006">
          <mc:Choice Requires="x14">
            <control shapeId="2504" r:id="rId28" name="Drop Down 456">
              <controlPr defaultSize="0" autoLine="0" autoPict="0">
                <anchor moveWithCells="1">
                  <from>
                    <xdr:col>3</xdr:col>
                    <xdr:colOff>19050</xdr:colOff>
                    <xdr:row>105</xdr:row>
                    <xdr:rowOff>19050</xdr:rowOff>
                  </from>
                  <to>
                    <xdr:col>3</xdr:col>
                    <xdr:colOff>2095500</xdr:colOff>
                    <xdr:row>105</xdr:row>
                    <xdr:rowOff>219075</xdr:rowOff>
                  </to>
                </anchor>
              </controlPr>
            </control>
          </mc:Choice>
        </mc:AlternateContent>
        <mc:AlternateContent xmlns:mc="http://schemas.openxmlformats.org/markup-compatibility/2006">
          <mc:Choice Requires="x14">
            <control shapeId="2506" r:id="rId29" name="Drop Down 458">
              <controlPr defaultSize="0" autoLine="0" autoPict="0">
                <anchor moveWithCells="1">
                  <from>
                    <xdr:col>3</xdr:col>
                    <xdr:colOff>19050</xdr:colOff>
                    <xdr:row>114</xdr:row>
                    <xdr:rowOff>38100</xdr:rowOff>
                  </from>
                  <to>
                    <xdr:col>3</xdr:col>
                    <xdr:colOff>2095500</xdr:colOff>
                    <xdr:row>115</xdr:row>
                    <xdr:rowOff>0</xdr:rowOff>
                  </to>
                </anchor>
              </controlPr>
            </control>
          </mc:Choice>
        </mc:AlternateContent>
        <mc:AlternateContent xmlns:mc="http://schemas.openxmlformats.org/markup-compatibility/2006">
          <mc:Choice Requires="x14">
            <control shapeId="2507" r:id="rId30" name="Drop Down 459">
              <controlPr defaultSize="0" autoLine="0" autoPict="0">
                <anchor moveWithCells="1">
                  <from>
                    <xdr:col>3</xdr:col>
                    <xdr:colOff>19050</xdr:colOff>
                    <xdr:row>115</xdr:row>
                    <xdr:rowOff>28575</xdr:rowOff>
                  </from>
                  <to>
                    <xdr:col>3</xdr:col>
                    <xdr:colOff>2076450</xdr:colOff>
                    <xdr:row>116</xdr:row>
                    <xdr:rowOff>0</xdr:rowOff>
                  </to>
                </anchor>
              </controlPr>
            </control>
          </mc:Choice>
        </mc:AlternateContent>
        <mc:AlternateContent xmlns:mc="http://schemas.openxmlformats.org/markup-compatibility/2006">
          <mc:Choice Requires="x14">
            <control shapeId="2508" r:id="rId31" name="Drop Down 460">
              <controlPr defaultSize="0" autoLine="0" autoPict="0">
                <anchor moveWithCells="1">
                  <from>
                    <xdr:col>3</xdr:col>
                    <xdr:colOff>19050</xdr:colOff>
                    <xdr:row>116</xdr:row>
                    <xdr:rowOff>19050</xdr:rowOff>
                  </from>
                  <to>
                    <xdr:col>4</xdr:col>
                    <xdr:colOff>476250</xdr:colOff>
                    <xdr:row>117</xdr:row>
                    <xdr:rowOff>0</xdr:rowOff>
                  </to>
                </anchor>
              </controlPr>
            </control>
          </mc:Choice>
        </mc:AlternateContent>
        <mc:AlternateContent xmlns:mc="http://schemas.openxmlformats.org/markup-compatibility/2006">
          <mc:Choice Requires="x14">
            <control shapeId="2509" r:id="rId32" name="Drop Down 461">
              <controlPr defaultSize="0" autoLine="0" autoPict="0">
                <anchor moveWithCells="1">
                  <from>
                    <xdr:col>3</xdr:col>
                    <xdr:colOff>19050</xdr:colOff>
                    <xdr:row>102</xdr:row>
                    <xdr:rowOff>47625</xdr:rowOff>
                  </from>
                  <to>
                    <xdr:col>3</xdr:col>
                    <xdr:colOff>2095500</xdr:colOff>
                    <xdr:row>103</xdr:row>
                    <xdr:rowOff>0</xdr:rowOff>
                  </to>
                </anchor>
              </controlPr>
            </control>
          </mc:Choice>
        </mc:AlternateContent>
        <mc:AlternateContent xmlns:mc="http://schemas.openxmlformats.org/markup-compatibility/2006">
          <mc:Choice Requires="x14">
            <control shapeId="2591" r:id="rId33" name="Drop Down 543">
              <controlPr defaultSize="0" autoLine="0" autoPict="0">
                <anchor moveWithCells="1">
                  <from>
                    <xdr:col>3</xdr:col>
                    <xdr:colOff>19050</xdr:colOff>
                    <xdr:row>122</xdr:row>
                    <xdr:rowOff>47625</xdr:rowOff>
                  </from>
                  <to>
                    <xdr:col>3</xdr:col>
                    <xdr:colOff>2095500</xdr:colOff>
                    <xdr:row>123</xdr:row>
                    <xdr:rowOff>0</xdr:rowOff>
                  </to>
                </anchor>
              </controlPr>
            </control>
          </mc:Choice>
        </mc:AlternateContent>
        <mc:AlternateContent xmlns:mc="http://schemas.openxmlformats.org/markup-compatibility/2006">
          <mc:Choice Requires="x14">
            <control shapeId="2592" r:id="rId34" name="Drop Down 544">
              <controlPr defaultSize="0" autoLine="0" autoPict="0">
                <anchor moveWithCells="1">
                  <from>
                    <xdr:col>3</xdr:col>
                    <xdr:colOff>9525</xdr:colOff>
                    <xdr:row>125</xdr:row>
                    <xdr:rowOff>28575</xdr:rowOff>
                  </from>
                  <to>
                    <xdr:col>3</xdr:col>
                    <xdr:colOff>2085975</xdr:colOff>
                    <xdr:row>125</xdr:row>
                    <xdr:rowOff>228600</xdr:rowOff>
                  </to>
                </anchor>
              </controlPr>
            </control>
          </mc:Choice>
        </mc:AlternateContent>
        <mc:AlternateContent xmlns:mc="http://schemas.openxmlformats.org/markup-compatibility/2006">
          <mc:Choice Requires="x14">
            <control shapeId="2593" r:id="rId35" name="Drop Down 545">
              <controlPr defaultSize="0" autoLine="0" autoPict="0">
                <anchor moveWithCells="1">
                  <from>
                    <xdr:col>3</xdr:col>
                    <xdr:colOff>19050</xdr:colOff>
                    <xdr:row>126</xdr:row>
                    <xdr:rowOff>19050</xdr:rowOff>
                  </from>
                  <to>
                    <xdr:col>3</xdr:col>
                    <xdr:colOff>2085975</xdr:colOff>
                    <xdr:row>126</xdr:row>
                    <xdr:rowOff>219075</xdr:rowOff>
                  </to>
                </anchor>
              </controlPr>
            </control>
          </mc:Choice>
        </mc:AlternateContent>
        <mc:AlternateContent xmlns:mc="http://schemas.openxmlformats.org/markup-compatibility/2006">
          <mc:Choice Requires="x14">
            <control shapeId="2595" r:id="rId36" name="Drop Down 547">
              <controlPr defaultSize="0" autoLine="0" autoPict="0">
                <anchor moveWithCells="1">
                  <from>
                    <xdr:col>3</xdr:col>
                    <xdr:colOff>19050</xdr:colOff>
                    <xdr:row>135</xdr:row>
                    <xdr:rowOff>47625</xdr:rowOff>
                  </from>
                  <to>
                    <xdr:col>3</xdr:col>
                    <xdr:colOff>2095500</xdr:colOff>
                    <xdr:row>136</xdr:row>
                    <xdr:rowOff>0</xdr:rowOff>
                  </to>
                </anchor>
              </controlPr>
            </control>
          </mc:Choice>
        </mc:AlternateContent>
        <mc:AlternateContent xmlns:mc="http://schemas.openxmlformats.org/markup-compatibility/2006">
          <mc:Choice Requires="x14">
            <control shapeId="2596" r:id="rId37" name="Drop Down 548">
              <controlPr defaultSize="0" autoLine="0" autoPict="0">
                <anchor moveWithCells="1">
                  <from>
                    <xdr:col>3</xdr:col>
                    <xdr:colOff>19050</xdr:colOff>
                    <xdr:row>136</xdr:row>
                    <xdr:rowOff>47625</xdr:rowOff>
                  </from>
                  <to>
                    <xdr:col>4</xdr:col>
                    <xdr:colOff>0</xdr:colOff>
                    <xdr:row>137</xdr:row>
                    <xdr:rowOff>9525</xdr:rowOff>
                  </to>
                </anchor>
              </controlPr>
            </control>
          </mc:Choice>
        </mc:AlternateContent>
        <mc:AlternateContent xmlns:mc="http://schemas.openxmlformats.org/markup-compatibility/2006">
          <mc:Choice Requires="x14">
            <control shapeId="2597" r:id="rId38" name="Drop Down 549">
              <controlPr defaultSize="0" autoLine="0" autoPict="0">
                <anchor moveWithCells="1">
                  <from>
                    <xdr:col>3</xdr:col>
                    <xdr:colOff>19050</xdr:colOff>
                    <xdr:row>137</xdr:row>
                    <xdr:rowOff>28575</xdr:rowOff>
                  </from>
                  <to>
                    <xdr:col>4</xdr:col>
                    <xdr:colOff>523875</xdr:colOff>
                    <xdr:row>138</xdr:row>
                    <xdr:rowOff>9525</xdr:rowOff>
                  </to>
                </anchor>
              </controlPr>
            </control>
          </mc:Choice>
        </mc:AlternateContent>
        <mc:AlternateContent xmlns:mc="http://schemas.openxmlformats.org/markup-compatibility/2006">
          <mc:Choice Requires="x14">
            <control shapeId="2598" r:id="rId39" name="Drop Down 550">
              <controlPr defaultSize="0" autoLine="0" autoPict="0">
                <anchor moveWithCells="1">
                  <from>
                    <xdr:col>3</xdr:col>
                    <xdr:colOff>19050</xdr:colOff>
                    <xdr:row>123</xdr:row>
                    <xdr:rowOff>47625</xdr:rowOff>
                  </from>
                  <to>
                    <xdr:col>3</xdr:col>
                    <xdr:colOff>2095500</xdr:colOff>
                    <xdr:row>124</xdr:row>
                    <xdr:rowOff>0</xdr:rowOff>
                  </to>
                </anchor>
              </controlPr>
            </control>
          </mc:Choice>
        </mc:AlternateContent>
        <mc:AlternateContent xmlns:mc="http://schemas.openxmlformats.org/markup-compatibility/2006">
          <mc:Choice Requires="x14">
            <control shapeId="2639" r:id="rId40" name="Drop Down 591">
              <controlPr defaultSize="0" autoLine="0" autoPict="0">
                <anchor moveWithCells="1">
                  <from>
                    <xdr:col>3</xdr:col>
                    <xdr:colOff>19050</xdr:colOff>
                    <xdr:row>143</xdr:row>
                    <xdr:rowOff>38100</xdr:rowOff>
                  </from>
                  <to>
                    <xdr:col>3</xdr:col>
                    <xdr:colOff>2095500</xdr:colOff>
                    <xdr:row>143</xdr:row>
                    <xdr:rowOff>238125</xdr:rowOff>
                  </to>
                </anchor>
              </controlPr>
            </control>
          </mc:Choice>
        </mc:AlternateContent>
        <mc:AlternateContent xmlns:mc="http://schemas.openxmlformats.org/markup-compatibility/2006">
          <mc:Choice Requires="x14">
            <control shapeId="2640" r:id="rId41" name="Drop Down 592">
              <controlPr defaultSize="0" autoLine="0" autoPict="0">
                <anchor moveWithCells="1">
                  <from>
                    <xdr:col>3</xdr:col>
                    <xdr:colOff>19050</xdr:colOff>
                    <xdr:row>146</xdr:row>
                    <xdr:rowOff>19050</xdr:rowOff>
                  </from>
                  <to>
                    <xdr:col>3</xdr:col>
                    <xdr:colOff>2095500</xdr:colOff>
                    <xdr:row>146</xdr:row>
                    <xdr:rowOff>228600</xdr:rowOff>
                  </to>
                </anchor>
              </controlPr>
            </control>
          </mc:Choice>
        </mc:AlternateContent>
        <mc:AlternateContent xmlns:mc="http://schemas.openxmlformats.org/markup-compatibility/2006">
          <mc:Choice Requires="x14">
            <control shapeId="2641" r:id="rId42" name="Drop Down 593">
              <controlPr defaultSize="0" autoLine="0" autoPict="0">
                <anchor moveWithCells="1">
                  <from>
                    <xdr:col>3</xdr:col>
                    <xdr:colOff>19050</xdr:colOff>
                    <xdr:row>147</xdr:row>
                    <xdr:rowOff>9525</xdr:rowOff>
                  </from>
                  <to>
                    <xdr:col>3</xdr:col>
                    <xdr:colOff>2095500</xdr:colOff>
                    <xdr:row>147</xdr:row>
                    <xdr:rowOff>219075</xdr:rowOff>
                  </to>
                </anchor>
              </controlPr>
            </control>
          </mc:Choice>
        </mc:AlternateContent>
        <mc:AlternateContent xmlns:mc="http://schemas.openxmlformats.org/markup-compatibility/2006">
          <mc:Choice Requires="x14">
            <control shapeId="2643" r:id="rId43" name="Drop Down 595">
              <controlPr defaultSize="0" autoLine="0" autoPict="0">
                <anchor moveWithCells="1">
                  <from>
                    <xdr:col>3</xdr:col>
                    <xdr:colOff>9525</xdr:colOff>
                    <xdr:row>156</xdr:row>
                    <xdr:rowOff>28575</xdr:rowOff>
                  </from>
                  <to>
                    <xdr:col>3</xdr:col>
                    <xdr:colOff>2085975</xdr:colOff>
                    <xdr:row>156</xdr:row>
                    <xdr:rowOff>238125</xdr:rowOff>
                  </to>
                </anchor>
              </controlPr>
            </control>
          </mc:Choice>
        </mc:AlternateContent>
        <mc:AlternateContent xmlns:mc="http://schemas.openxmlformats.org/markup-compatibility/2006">
          <mc:Choice Requires="x14">
            <control shapeId="2644" r:id="rId44" name="Drop Down 596">
              <controlPr defaultSize="0" autoLine="0" autoPict="0">
                <anchor moveWithCells="1">
                  <from>
                    <xdr:col>3</xdr:col>
                    <xdr:colOff>9525</xdr:colOff>
                    <xdr:row>157</xdr:row>
                    <xdr:rowOff>28575</xdr:rowOff>
                  </from>
                  <to>
                    <xdr:col>3</xdr:col>
                    <xdr:colOff>2095500</xdr:colOff>
                    <xdr:row>157</xdr:row>
                    <xdr:rowOff>238125</xdr:rowOff>
                  </to>
                </anchor>
              </controlPr>
            </control>
          </mc:Choice>
        </mc:AlternateContent>
        <mc:AlternateContent xmlns:mc="http://schemas.openxmlformats.org/markup-compatibility/2006">
          <mc:Choice Requires="x14">
            <control shapeId="2645" r:id="rId45" name="Drop Down 597">
              <controlPr defaultSize="0" autoLine="0" autoPict="0">
                <anchor moveWithCells="1">
                  <from>
                    <xdr:col>3</xdr:col>
                    <xdr:colOff>9525</xdr:colOff>
                    <xdr:row>158</xdr:row>
                    <xdr:rowOff>19050</xdr:rowOff>
                  </from>
                  <to>
                    <xdr:col>4</xdr:col>
                    <xdr:colOff>476250</xdr:colOff>
                    <xdr:row>158</xdr:row>
                    <xdr:rowOff>238125</xdr:rowOff>
                  </to>
                </anchor>
              </controlPr>
            </control>
          </mc:Choice>
        </mc:AlternateContent>
        <mc:AlternateContent xmlns:mc="http://schemas.openxmlformats.org/markup-compatibility/2006">
          <mc:Choice Requires="x14">
            <control shapeId="2646" r:id="rId46" name="Drop Down 598">
              <controlPr defaultSize="0" autoLine="0" autoPict="0">
                <anchor moveWithCells="1">
                  <from>
                    <xdr:col>3</xdr:col>
                    <xdr:colOff>19050</xdr:colOff>
                    <xdr:row>144</xdr:row>
                    <xdr:rowOff>38100</xdr:rowOff>
                  </from>
                  <to>
                    <xdr:col>3</xdr:col>
                    <xdr:colOff>2095500</xdr:colOff>
                    <xdr:row>144</xdr:row>
                    <xdr:rowOff>238125</xdr:rowOff>
                  </to>
                </anchor>
              </controlPr>
            </control>
          </mc:Choice>
        </mc:AlternateContent>
        <mc:AlternateContent xmlns:mc="http://schemas.openxmlformats.org/markup-compatibility/2006">
          <mc:Choice Requires="x14">
            <control shapeId="2647" r:id="rId47" name="Drop Down 599">
              <controlPr defaultSize="0" autoLine="0" autoPict="0">
                <anchor moveWithCells="1">
                  <from>
                    <xdr:col>3</xdr:col>
                    <xdr:colOff>9525</xdr:colOff>
                    <xdr:row>164</xdr:row>
                    <xdr:rowOff>38100</xdr:rowOff>
                  </from>
                  <to>
                    <xdr:col>3</xdr:col>
                    <xdr:colOff>2085975</xdr:colOff>
                    <xdr:row>164</xdr:row>
                    <xdr:rowOff>238125</xdr:rowOff>
                  </to>
                </anchor>
              </controlPr>
            </control>
          </mc:Choice>
        </mc:AlternateContent>
        <mc:AlternateContent xmlns:mc="http://schemas.openxmlformats.org/markup-compatibility/2006">
          <mc:Choice Requires="x14">
            <control shapeId="2648" r:id="rId48" name="Drop Down 600">
              <controlPr defaultSize="0" autoLine="0" autoPict="0">
                <anchor moveWithCells="1">
                  <from>
                    <xdr:col>3</xdr:col>
                    <xdr:colOff>9525</xdr:colOff>
                    <xdr:row>167</xdr:row>
                    <xdr:rowOff>38100</xdr:rowOff>
                  </from>
                  <to>
                    <xdr:col>3</xdr:col>
                    <xdr:colOff>2085975</xdr:colOff>
                    <xdr:row>167</xdr:row>
                    <xdr:rowOff>238125</xdr:rowOff>
                  </to>
                </anchor>
              </controlPr>
            </control>
          </mc:Choice>
        </mc:AlternateContent>
        <mc:AlternateContent xmlns:mc="http://schemas.openxmlformats.org/markup-compatibility/2006">
          <mc:Choice Requires="x14">
            <control shapeId="2649" r:id="rId49" name="Drop Down 601">
              <controlPr defaultSize="0" autoLine="0" autoPict="0">
                <anchor moveWithCells="1">
                  <from>
                    <xdr:col>3</xdr:col>
                    <xdr:colOff>9525</xdr:colOff>
                    <xdr:row>168</xdr:row>
                    <xdr:rowOff>28575</xdr:rowOff>
                  </from>
                  <to>
                    <xdr:col>3</xdr:col>
                    <xdr:colOff>2085975</xdr:colOff>
                    <xdr:row>168</xdr:row>
                    <xdr:rowOff>228600</xdr:rowOff>
                  </to>
                </anchor>
              </controlPr>
            </control>
          </mc:Choice>
        </mc:AlternateContent>
        <mc:AlternateContent xmlns:mc="http://schemas.openxmlformats.org/markup-compatibility/2006">
          <mc:Choice Requires="x14">
            <control shapeId="2651" r:id="rId50" name="Drop Down 603">
              <controlPr defaultSize="0" autoLine="0" autoPict="0">
                <anchor moveWithCells="1">
                  <from>
                    <xdr:col>3</xdr:col>
                    <xdr:colOff>9525</xdr:colOff>
                    <xdr:row>177</xdr:row>
                    <xdr:rowOff>47625</xdr:rowOff>
                  </from>
                  <to>
                    <xdr:col>3</xdr:col>
                    <xdr:colOff>2085975</xdr:colOff>
                    <xdr:row>178</xdr:row>
                    <xdr:rowOff>0</xdr:rowOff>
                  </to>
                </anchor>
              </controlPr>
            </control>
          </mc:Choice>
        </mc:AlternateContent>
        <mc:AlternateContent xmlns:mc="http://schemas.openxmlformats.org/markup-compatibility/2006">
          <mc:Choice Requires="x14">
            <control shapeId="2652" r:id="rId51" name="Drop Down 604">
              <controlPr defaultSize="0" autoLine="0" autoPict="0">
                <anchor moveWithCells="1">
                  <from>
                    <xdr:col>3</xdr:col>
                    <xdr:colOff>9525</xdr:colOff>
                    <xdr:row>178</xdr:row>
                    <xdr:rowOff>47625</xdr:rowOff>
                  </from>
                  <to>
                    <xdr:col>3</xdr:col>
                    <xdr:colOff>2095500</xdr:colOff>
                    <xdr:row>179</xdr:row>
                    <xdr:rowOff>19050</xdr:rowOff>
                  </to>
                </anchor>
              </controlPr>
            </control>
          </mc:Choice>
        </mc:AlternateContent>
        <mc:AlternateContent xmlns:mc="http://schemas.openxmlformats.org/markup-compatibility/2006">
          <mc:Choice Requires="x14">
            <control shapeId="2653" r:id="rId52" name="Drop Down 605">
              <controlPr defaultSize="0" autoLine="0" autoPict="0">
                <anchor moveWithCells="1">
                  <from>
                    <xdr:col>3</xdr:col>
                    <xdr:colOff>9525</xdr:colOff>
                    <xdr:row>179</xdr:row>
                    <xdr:rowOff>47625</xdr:rowOff>
                  </from>
                  <to>
                    <xdr:col>4</xdr:col>
                    <xdr:colOff>466725</xdr:colOff>
                    <xdr:row>180</xdr:row>
                    <xdr:rowOff>28575</xdr:rowOff>
                  </to>
                </anchor>
              </controlPr>
            </control>
          </mc:Choice>
        </mc:AlternateContent>
        <mc:AlternateContent xmlns:mc="http://schemas.openxmlformats.org/markup-compatibility/2006">
          <mc:Choice Requires="x14">
            <control shapeId="2654" r:id="rId53" name="Drop Down 606">
              <controlPr defaultSize="0" autoLine="0" autoPict="0">
                <anchor moveWithCells="1">
                  <from>
                    <xdr:col>3</xdr:col>
                    <xdr:colOff>9525</xdr:colOff>
                    <xdr:row>165</xdr:row>
                    <xdr:rowOff>38100</xdr:rowOff>
                  </from>
                  <to>
                    <xdr:col>3</xdr:col>
                    <xdr:colOff>2085975</xdr:colOff>
                    <xdr:row>165</xdr:row>
                    <xdr:rowOff>238125</xdr:rowOff>
                  </to>
                </anchor>
              </controlPr>
            </control>
          </mc:Choice>
        </mc:AlternateContent>
        <mc:AlternateContent xmlns:mc="http://schemas.openxmlformats.org/markup-compatibility/2006">
          <mc:Choice Requires="x14">
            <control shapeId="2691" r:id="rId54" name="Drop Down 643">
              <controlPr defaultSize="0" autoLine="0" autoPict="0">
                <anchor moveWithCells="1">
                  <from>
                    <xdr:col>3</xdr:col>
                    <xdr:colOff>19050</xdr:colOff>
                    <xdr:row>186</xdr:row>
                    <xdr:rowOff>38100</xdr:rowOff>
                  </from>
                  <to>
                    <xdr:col>3</xdr:col>
                    <xdr:colOff>2095500</xdr:colOff>
                    <xdr:row>186</xdr:row>
                    <xdr:rowOff>238125</xdr:rowOff>
                  </to>
                </anchor>
              </controlPr>
            </control>
          </mc:Choice>
        </mc:AlternateContent>
        <mc:AlternateContent xmlns:mc="http://schemas.openxmlformats.org/markup-compatibility/2006">
          <mc:Choice Requires="x14">
            <control shapeId="2692" r:id="rId55" name="Drop Down 644">
              <controlPr defaultSize="0" autoLine="0" autoPict="0">
                <anchor moveWithCells="1">
                  <from>
                    <xdr:col>3</xdr:col>
                    <xdr:colOff>19050</xdr:colOff>
                    <xdr:row>189</xdr:row>
                    <xdr:rowOff>28575</xdr:rowOff>
                  </from>
                  <to>
                    <xdr:col>3</xdr:col>
                    <xdr:colOff>2095500</xdr:colOff>
                    <xdr:row>189</xdr:row>
                    <xdr:rowOff>228600</xdr:rowOff>
                  </to>
                </anchor>
              </controlPr>
            </control>
          </mc:Choice>
        </mc:AlternateContent>
        <mc:AlternateContent xmlns:mc="http://schemas.openxmlformats.org/markup-compatibility/2006">
          <mc:Choice Requires="x14">
            <control shapeId="2693" r:id="rId56" name="Drop Down 645">
              <controlPr defaultSize="0" autoLine="0" autoPict="0">
                <anchor moveWithCells="1">
                  <from>
                    <xdr:col>3</xdr:col>
                    <xdr:colOff>19050</xdr:colOff>
                    <xdr:row>190</xdr:row>
                    <xdr:rowOff>19050</xdr:rowOff>
                  </from>
                  <to>
                    <xdr:col>3</xdr:col>
                    <xdr:colOff>2095500</xdr:colOff>
                    <xdr:row>190</xdr:row>
                    <xdr:rowOff>219075</xdr:rowOff>
                  </to>
                </anchor>
              </controlPr>
            </control>
          </mc:Choice>
        </mc:AlternateContent>
        <mc:AlternateContent xmlns:mc="http://schemas.openxmlformats.org/markup-compatibility/2006">
          <mc:Choice Requires="x14">
            <control shapeId="2695" r:id="rId57" name="Drop Down 647">
              <controlPr defaultSize="0" autoLine="0" autoPict="0">
                <anchor moveWithCells="1">
                  <from>
                    <xdr:col>3</xdr:col>
                    <xdr:colOff>19050</xdr:colOff>
                    <xdr:row>199</xdr:row>
                    <xdr:rowOff>38100</xdr:rowOff>
                  </from>
                  <to>
                    <xdr:col>3</xdr:col>
                    <xdr:colOff>2095500</xdr:colOff>
                    <xdr:row>199</xdr:row>
                    <xdr:rowOff>238125</xdr:rowOff>
                  </to>
                </anchor>
              </controlPr>
            </control>
          </mc:Choice>
        </mc:AlternateContent>
        <mc:AlternateContent xmlns:mc="http://schemas.openxmlformats.org/markup-compatibility/2006">
          <mc:Choice Requires="x14">
            <control shapeId="2696" r:id="rId58" name="Drop Down 648">
              <controlPr defaultSize="0" autoLine="0" autoPict="0">
                <anchor moveWithCells="1">
                  <from>
                    <xdr:col>3</xdr:col>
                    <xdr:colOff>19050</xdr:colOff>
                    <xdr:row>200</xdr:row>
                    <xdr:rowOff>38100</xdr:rowOff>
                  </from>
                  <to>
                    <xdr:col>3</xdr:col>
                    <xdr:colOff>2095500</xdr:colOff>
                    <xdr:row>200</xdr:row>
                    <xdr:rowOff>238125</xdr:rowOff>
                  </to>
                </anchor>
              </controlPr>
            </control>
          </mc:Choice>
        </mc:AlternateContent>
        <mc:AlternateContent xmlns:mc="http://schemas.openxmlformats.org/markup-compatibility/2006">
          <mc:Choice Requires="x14">
            <control shapeId="2697" r:id="rId59" name="Drop Down 649">
              <controlPr defaultSize="0" autoLine="0" autoPict="0">
                <anchor moveWithCells="1">
                  <from>
                    <xdr:col>3</xdr:col>
                    <xdr:colOff>19050</xdr:colOff>
                    <xdr:row>201</xdr:row>
                    <xdr:rowOff>38100</xdr:rowOff>
                  </from>
                  <to>
                    <xdr:col>4</xdr:col>
                    <xdr:colOff>504825</xdr:colOff>
                    <xdr:row>202</xdr:row>
                    <xdr:rowOff>9525</xdr:rowOff>
                  </to>
                </anchor>
              </controlPr>
            </control>
          </mc:Choice>
        </mc:AlternateContent>
        <mc:AlternateContent xmlns:mc="http://schemas.openxmlformats.org/markup-compatibility/2006">
          <mc:Choice Requires="x14">
            <control shapeId="2698" r:id="rId60" name="Drop Down 650">
              <controlPr defaultSize="0" autoLine="0" autoPict="0">
                <anchor moveWithCells="1">
                  <from>
                    <xdr:col>3</xdr:col>
                    <xdr:colOff>19050</xdr:colOff>
                    <xdr:row>187</xdr:row>
                    <xdr:rowOff>28575</xdr:rowOff>
                  </from>
                  <to>
                    <xdr:col>3</xdr:col>
                    <xdr:colOff>2095500</xdr:colOff>
                    <xdr:row>187</xdr:row>
                    <xdr:rowOff>228600</xdr:rowOff>
                  </to>
                </anchor>
              </controlPr>
            </control>
          </mc:Choice>
        </mc:AlternateContent>
        <mc:AlternateContent xmlns:mc="http://schemas.openxmlformats.org/markup-compatibility/2006">
          <mc:Choice Requires="x14">
            <control shapeId="2699" r:id="rId61" name="Drop Down 651">
              <controlPr defaultSize="0" autoLine="0" autoPict="0">
                <anchor moveWithCells="1">
                  <from>
                    <xdr:col>3</xdr:col>
                    <xdr:colOff>19050</xdr:colOff>
                    <xdr:row>207</xdr:row>
                    <xdr:rowOff>28575</xdr:rowOff>
                  </from>
                  <to>
                    <xdr:col>3</xdr:col>
                    <xdr:colOff>2095500</xdr:colOff>
                    <xdr:row>207</xdr:row>
                    <xdr:rowOff>238125</xdr:rowOff>
                  </to>
                </anchor>
              </controlPr>
            </control>
          </mc:Choice>
        </mc:AlternateContent>
        <mc:AlternateContent xmlns:mc="http://schemas.openxmlformats.org/markup-compatibility/2006">
          <mc:Choice Requires="x14">
            <control shapeId="2700" r:id="rId62" name="Drop Down 652">
              <controlPr defaultSize="0" autoLine="0" autoPict="0">
                <anchor moveWithCells="1">
                  <from>
                    <xdr:col>3</xdr:col>
                    <xdr:colOff>19050</xdr:colOff>
                    <xdr:row>210</xdr:row>
                    <xdr:rowOff>28575</xdr:rowOff>
                  </from>
                  <to>
                    <xdr:col>3</xdr:col>
                    <xdr:colOff>2095500</xdr:colOff>
                    <xdr:row>210</xdr:row>
                    <xdr:rowOff>228600</xdr:rowOff>
                  </to>
                </anchor>
              </controlPr>
            </control>
          </mc:Choice>
        </mc:AlternateContent>
        <mc:AlternateContent xmlns:mc="http://schemas.openxmlformats.org/markup-compatibility/2006">
          <mc:Choice Requires="x14">
            <control shapeId="2701" r:id="rId63" name="Drop Down 653">
              <controlPr defaultSize="0" autoLine="0" autoPict="0">
                <anchor moveWithCells="1">
                  <from>
                    <xdr:col>3</xdr:col>
                    <xdr:colOff>19050</xdr:colOff>
                    <xdr:row>211</xdr:row>
                    <xdr:rowOff>19050</xdr:rowOff>
                  </from>
                  <to>
                    <xdr:col>3</xdr:col>
                    <xdr:colOff>2095500</xdr:colOff>
                    <xdr:row>211</xdr:row>
                    <xdr:rowOff>219075</xdr:rowOff>
                  </to>
                </anchor>
              </controlPr>
            </control>
          </mc:Choice>
        </mc:AlternateContent>
        <mc:AlternateContent xmlns:mc="http://schemas.openxmlformats.org/markup-compatibility/2006">
          <mc:Choice Requires="x14">
            <control shapeId="2703" r:id="rId64" name="Drop Down 655">
              <controlPr defaultSize="0" autoLine="0" autoPict="0">
                <anchor moveWithCells="1">
                  <from>
                    <xdr:col>3</xdr:col>
                    <xdr:colOff>19050</xdr:colOff>
                    <xdr:row>220</xdr:row>
                    <xdr:rowOff>38100</xdr:rowOff>
                  </from>
                  <to>
                    <xdr:col>3</xdr:col>
                    <xdr:colOff>2095500</xdr:colOff>
                    <xdr:row>220</xdr:row>
                    <xdr:rowOff>238125</xdr:rowOff>
                  </to>
                </anchor>
              </controlPr>
            </control>
          </mc:Choice>
        </mc:AlternateContent>
        <mc:AlternateContent xmlns:mc="http://schemas.openxmlformats.org/markup-compatibility/2006">
          <mc:Choice Requires="x14">
            <control shapeId="2704" r:id="rId65" name="Drop Down 656">
              <controlPr defaultSize="0" autoLine="0" autoPict="0">
                <anchor moveWithCells="1">
                  <from>
                    <xdr:col>3</xdr:col>
                    <xdr:colOff>19050</xdr:colOff>
                    <xdr:row>221</xdr:row>
                    <xdr:rowOff>38100</xdr:rowOff>
                  </from>
                  <to>
                    <xdr:col>3</xdr:col>
                    <xdr:colOff>2085975</xdr:colOff>
                    <xdr:row>222</xdr:row>
                    <xdr:rowOff>0</xdr:rowOff>
                  </to>
                </anchor>
              </controlPr>
            </control>
          </mc:Choice>
        </mc:AlternateContent>
        <mc:AlternateContent xmlns:mc="http://schemas.openxmlformats.org/markup-compatibility/2006">
          <mc:Choice Requires="x14">
            <control shapeId="2705" r:id="rId66" name="Drop Down 657">
              <controlPr defaultSize="0" autoLine="0" autoPict="0">
                <anchor moveWithCells="1">
                  <from>
                    <xdr:col>3</xdr:col>
                    <xdr:colOff>19050</xdr:colOff>
                    <xdr:row>222</xdr:row>
                    <xdr:rowOff>28575</xdr:rowOff>
                  </from>
                  <to>
                    <xdr:col>4</xdr:col>
                    <xdr:colOff>523875</xdr:colOff>
                    <xdr:row>223</xdr:row>
                    <xdr:rowOff>9525</xdr:rowOff>
                  </to>
                </anchor>
              </controlPr>
            </control>
          </mc:Choice>
        </mc:AlternateContent>
        <mc:AlternateContent xmlns:mc="http://schemas.openxmlformats.org/markup-compatibility/2006">
          <mc:Choice Requires="x14">
            <control shapeId="2706" r:id="rId67" name="Drop Down 658">
              <controlPr defaultSize="0" autoLine="0" autoPict="0">
                <anchor moveWithCells="1">
                  <from>
                    <xdr:col>3</xdr:col>
                    <xdr:colOff>19050</xdr:colOff>
                    <xdr:row>208</xdr:row>
                    <xdr:rowOff>28575</xdr:rowOff>
                  </from>
                  <to>
                    <xdr:col>3</xdr:col>
                    <xdr:colOff>2095500</xdr:colOff>
                    <xdr:row>208</xdr:row>
                    <xdr:rowOff>238125</xdr:rowOff>
                  </to>
                </anchor>
              </controlPr>
            </control>
          </mc:Choice>
        </mc:AlternateContent>
        <mc:AlternateContent xmlns:mc="http://schemas.openxmlformats.org/markup-compatibility/2006">
          <mc:Choice Requires="x14">
            <control shapeId="2780" r:id="rId68" name="Check Box 732">
              <controlPr defaultSize="0" autoFill="0" autoLine="0" autoPict="0">
                <anchor moveWithCells="1">
                  <from>
                    <xdr:col>2</xdr:col>
                    <xdr:colOff>1666875</xdr:colOff>
                    <xdr:row>47</xdr:row>
                    <xdr:rowOff>28575</xdr:rowOff>
                  </from>
                  <to>
                    <xdr:col>3</xdr:col>
                    <xdr:colOff>1571625</xdr:colOff>
                    <xdr:row>48</xdr:row>
                    <xdr:rowOff>47625</xdr:rowOff>
                  </to>
                </anchor>
              </controlPr>
            </control>
          </mc:Choice>
        </mc:AlternateContent>
        <mc:AlternateContent xmlns:mc="http://schemas.openxmlformats.org/markup-compatibility/2006">
          <mc:Choice Requires="x14">
            <control shapeId="2781" r:id="rId69" name="Check Box 733">
              <controlPr defaultSize="0" autoFill="0" autoLine="0" autoPict="0">
                <anchor moveWithCells="1">
                  <from>
                    <xdr:col>4</xdr:col>
                    <xdr:colOff>1609725</xdr:colOff>
                    <xdr:row>47</xdr:row>
                    <xdr:rowOff>47625</xdr:rowOff>
                  </from>
                  <to>
                    <xdr:col>4</xdr:col>
                    <xdr:colOff>2276475</xdr:colOff>
                    <xdr:row>47</xdr:row>
                    <xdr:rowOff>238125</xdr:rowOff>
                  </to>
                </anchor>
              </controlPr>
            </control>
          </mc:Choice>
        </mc:AlternateContent>
        <mc:AlternateContent xmlns:mc="http://schemas.openxmlformats.org/markup-compatibility/2006">
          <mc:Choice Requires="x14">
            <control shapeId="2782" r:id="rId70" name="Check Box 734">
              <controlPr defaultSize="0" autoFill="0" autoLine="0" autoPict="0">
                <anchor moveWithCells="1">
                  <from>
                    <xdr:col>3</xdr:col>
                    <xdr:colOff>1638300</xdr:colOff>
                    <xdr:row>46</xdr:row>
                    <xdr:rowOff>209550</xdr:rowOff>
                  </from>
                  <to>
                    <xdr:col>4</xdr:col>
                    <xdr:colOff>485775</xdr:colOff>
                    <xdr:row>48</xdr:row>
                    <xdr:rowOff>95250</xdr:rowOff>
                  </to>
                </anchor>
              </controlPr>
            </control>
          </mc:Choice>
        </mc:AlternateContent>
        <mc:AlternateContent xmlns:mc="http://schemas.openxmlformats.org/markup-compatibility/2006">
          <mc:Choice Requires="x14">
            <control shapeId="2783" r:id="rId71" name="Check Box 735">
              <controlPr defaultSize="0" autoFill="0" autoLine="0" autoPict="0">
                <anchor moveWithCells="1">
                  <from>
                    <xdr:col>2</xdr:col>
                    <xdr:colOff>1666875</xdr:colOff>
                    <xdr:row>47</xdr:row>
                    <xdr:rowOff>238125</xdr:rowOff>
                  </from>
                  <to>
                    <xdr:col>3</xdr:col>
                    <xdr:colOff>1504950</xdr:colOff>
                    <xdr:row>48</xdr:row>
                    <xdr:rowOff>219075</xdr:rowOff>
                  </to>
                </anchor>
              </controlPr>
            </control>
          </mc:Choice>
        </mc:AlternateContent>
        <mc:AlternateContent xmlns:mc="http://schemas.openxmlformats.org/markup-compatibility/2006">
          <mc:Choice Requires="x14">
            <control shapeId="2784" r:id="rId72" name="Check Box 736">
              <controlPr defaultSize="0" autoFill="0" autoLine="0" autoPict="0">
                <anchor moveWithCells="1">
                  <from>
                    <xdr:col>3</xdr:col>
                    <xdr:colOff>1638300</xdr:colOff>
                    <xdr:row>48</xdr:row>
                    <xdr:rowOff>19050</xdr:rowOff>
                  </from>
                  <to>
                    <xdr:col>4</xdr:col>
                    <xdr:colOff>266700</xdr:colOff>
                    <xdr:row>48</xdr:row>
                    <xdr:rowOff>209550</xdr:rowOff>
                  </to>
                </anchor>
              </controlPr>
            </control>
          </mc:Choice>
        </mc:AlternateContent>
        <mc:AlternateContent xmlns:mc="http://schemas.openxmlformats.org/markup-compatibility/2006">
          <mc:Choice Requires="x14">
            <control shapeId="2870" r:id="rId73" name="Check Box 822">
              <controlPr defaultSize="0" autoFill="0" autoLine="0" autoPict="0">
                <anchor moveWithCells="1">
                  <from>
                    <xdr:col>4</xdr:col>
                    <xdr:colOff>581025</xdr:colOff>
                    <xdr:row>46</xdr:row>
                    <xdr:rowOff>219075</xdr:rowOff>
                  </from>
                  <to>
                    <xdr:col>4</xdr:col>
                    <xdr:colOff>1438275</xdr:colOff>
                    <xdr:row>48</xdr:row>
                    <xdr:rowOff>66675</xdr:rowOff>
                  </to>
                </anchor>
              </controlPr>
            </control>
          </mc:Choice>
        </mc:AlternateContent>
        <mc:AlternateContent xmlns:mc="http://schemas.openxmlformats.org/markup-compatibility/2006">
          <mc:Choice Requires="x14">
            <control shapeId="2871" r:id="rId74" name="Check Box 823">
              <controlPr defaultSize="0" autoFill="0" autoLine="0" autoPict="0">
                <anchor moveWithCells="1">
                  <from>
                    <xdr:col>4</xdr:col>
                    <xdr:colOff>1619250</xdr:colOff>
                    <xdr:row>48</xdr:row>
                    <xdr:rowOff>19050</xdr:rowOff>
                  </from>
                  <to>
                    <xdr:col>5</xdr:col>
                    <xdr:colOff>0</xdr:colOff>
                    <xdr:row>48</xdr:row>
                    <xdr:rowOff>209550</xdr:rowOff>
                  </to>
                </anchor>
              </controlPr>
            </control>
          </mc:Choice>
        </mc:AlternateContent>
        <mc:AlternateContent xmlns:mc="http://schemas.openxmlformats.org/markup-compatibility/2006">
          <mc:Choice Requires="x14">
            <control shapeId="2872" r:id="rId75" name="Check Box 824">
              <controlPr defaultSize="0" autoFill="0" autoLine="0" autoPict="0">
                <anchor moveWithCells="1">
                  <from>
                    <xdr:col>4</xdr:col>
                    <xdr:colOff>590550</xdr:colOff>
                    <xdr:row>48</xdr:row>
                    <xdr:rowOff>0</xdr:rowOff>
                  </from>
                  <to>
                    <xdr:col>4</xdr:col>
                    <xdr:colOff>1323975</xdr:colOff>
                    <xdr:row>48</xdr:row>
                    <xdr:rowOff>228600</xdr:rowOff>
                  </to>
                </anchor>
              </controlPr>
            </control>
          </mc:Choice>
        </mc:AlternateContent>
        <mc:AlternateContent xmlns:mc="http://schemas.openxmlformats.org/markup-compatibility/2006">
          <mc:Choice Requires="x14">
            <control shapeId="2873" r:id="rId76" name="Check Box 825">
              <controlPr defaultSize="0" autoFill="0" autoLine="0" autoPict="0">
                <anchor moveWithCells="1">
                  <from>
                    <xdr:col>2</xdr:col>
                    <xdr:colOff>1666875</xdr:colOff>
                    <xdr:row>48</xdr:row>
                    <xdr:rowOff>219075</xdr:rowOff>
                  </from>
                  <to>
                    <xdr:col>3</xdr:col>
                    <xdr:colOff>1514475</xdr:colOff>
                    <xdr:row>49</xdr:row>
                    <xdr:rowOff>200025</xdr:rowOff>
                  </to>
                </anchor>
              </controlPr>
            </control>
          </mc:Choice>
        </mc:AlternateContent>
        <mc:AlternateContent xmlns:mc="http://schemas.openxmlformats.org/markup-compatibility/2006">
          <mc:Choice Requires="x14">
            <control shapeId="2874" r:id="rId77" name="Check Box 826">
              <controlPr defaultSize="0" autoFill="0" autoLine="0" autoPict="0">
                <anchor moveWithCells="1">
                  <from>
                    <xdr:col>3</xdr:col>
                    <xdr:colOff>1638300</xdr:colOff>
                    <xdr:row>48</xdr:row>
                    <xdr:rowOff>238125</xdr:rowOff>
                  </from>
                  <to>
                    <xdr:col>4</xdr:col>
                    <xdr:colOff>266700</xdr:colOff>
                    <xdr:row>49</xdr:row>
                    <xdr:rowOff>180975</xdr:rowOff>
                  </to>
                </anchor>
              </controlPr>
            </control>
          </mc:Choice>
        </mc:AlternateContent>
        <mc:AlternateContent xmlns:mc="http://schemas.openxmlformats.org/markup-compatibility/2006">
          <mc:Choice Requires="x14">
            <control shapeId="2875" r:id="rId78" name="Check Box 827">
              <controlPr defaultSize="0" autoFill="0" autoLine="0" autoPict="0">
                <anchor moveWithCells="1">
                  <from>
                    <xdr:col>4</xdr:col>
                    <xdr:colOff>581025</xdr:colOff>
                    <xdr:row>48</xdr:row>
                    <xdr:rowOff>219075</xdr:rowOff>
                  </from>
                  <to>
                    <xdr:col>4</xdr:col>
                    <xdr:colOff>1638300</xdr:colOff>
                    <xdr:row>49</xdr:row>
                    <xdr:rowOff>161925</xdr:rowOff>
                  </to>
                </anchor>
              </controlPr>
            </control>
          </mc:Choice>
        </mc:AlternateContent>
        <mc:AlternateContent xmlns:mc="http://schemas.openxmlformats.org/markup-compatibility/2006">
          <mc:Choice Requires="x14">
            <control shapeId="2876" r:id="rId79" name="Check Box 828">
              <controlPr defaultSize="0" autoFill="0" autoLine="0" autoPict="0">
                <anchor moveWithCells="1">
                  <from>
                    <xdr:col>4</xdr:col>
                    <xdr:colOff>1609725</xdr:colOff>
                    <xdr:row>48</xdr:row>
                    <xdr:rowOff>228600</xdr:rowOff>
                  </from>
                  <to>
                    <xdr:col>4</xdr:col>
                    <xdr:colOff>2276475</xdr:colOff>
                    <xdr:row>49</xdr:row>
                    <xdr:rowOff>171450</xdr:rowOff>
                  </to>
                </anchor>
              </controlPr>
            </control>
          </mc:Choice>
        </mc:AlternateContent>
        <mc:AlternateContent xmlns:mc="http://schemas.openxmlformats.org/markup-compatibility/2006">
          <mc:Choice Requires="x14">
            <control shapeId="2877" r:id="rId80" name="Check Box 829">
              <controlPr defaultSize="0" autoFill="0" autoLine="0" autoPict="0">
                <anchor moveWithCells="1">
                  <from>
                    <xdr:col>2</xdr:col>
                    <xdr:colOff>1685925</xdr:colOff>
                    <xdr:row>67</xdr:row>
                    <xdr:rowOff>209550</xdr:rowOff>
                  </from>
                  <to>
                    <xdr:col>3</xdr:col>
                    <xdr:colOff>1590675</xdr:colOff>
                    <xdr:row>68</xdr:row>
                    <xdr:rowOff>228600</xdr:rowOff>
                  </to>
                </anchor>
              </controlPr>
            </control>
          </mc:Choice>
        </mc:AlternateContent>
        <mc:AlternateContent xmlns:mc="http://schemas.openxmlformats.org/markup-compatibility/2006">
          <mc:Choice Requires="x14">
            <control shapeId="2878" r:id="rId81" name="Check Box 830">
              <controlPr defaultSize="0" autoFill="0" autoLine="0" autoPict="0">
                <anchor moveWithCells="1">
                  <from>
                    <xdr:col>4</xdr:col>
                    <xdr:colOff>1638300</xdr:colOff>
                    <xdr:row>68</xdr:row>
                    <xdr:rowOff>19050</xdr:rowOff>
                  </from>
                  <to>
                    <xdr:col>4</xdr:col>
                    <xdr:colOff>2305050</xdr:colOff>
                    <xdr:row>68</xdr:row>
                    <xdr:rowOff>209550</xdr:rowOff>
                  </to>
                </anchor>
              </controlPr>
            </control>
          </mc:Choice>
        </mc:AlternateContent>
        <mc:AlternateContent xmlns:mc="http://schemas.openxmlformats.org/markup-compatibility/2006">
          <mc:Choice Requires="x14">
            <control shapeId="2879" r:id="rId82" name="Check Box 831">
              <controlPr defaultSize="0" autoFill="0" autoLine="0" autoPict="0">
                <anchor moveWithCells="1">
                  <from>
                    <xdr:col>3</xdr:col>
                    <xdr:colOff>1609725</xdr:colOff>
                    <xdr:row>67</xdr:row>
                    <xdr:rowOff>238125</xdr:rowOff>
                  </from>
                  <to>
                    <xdr:col>4</xdr:col>
                    <xdr:colOff>457200</xdr:colOff>
                    <xdr:row>68</xdr:row>
                    <xdr:rowOff>228600</xdr:rowOff>
                  </to>
                </anchor>
              </controlPr>
            </control>
          </mc:Choice>
        </mc:AlternateContent>
        <mc:AlternateContent xmlns:mc="http://schemas.openxmlformats.org/markup-compatibility/2006">
          <mc:Choice Requires="x14">
            <control shapeId="2880" r:id="rId83" name="Check Box 832">
              <controlPr defaultSize="0" autoFill="0" autoLine="0" autoPict="0">
                <anchor moveWithCells="1">
                  <from>
                    <xdr:col>2</xdr:col>
                    <xdr:colOff>1685925</xdr:colOff>
                    <xdr:row>68</xdr:row>
                    <xdr:rowOff>209550</xdr:rowOff>
                  </from>
                  <to>
                    <xdr:col>3</xdr:col>
                    <xdr:colOff>1524000</xdr:colOff>
                    <xdr:row>69</xdr:row>
                    <xdr:rowOff>190500</xdr:rowOff>
                  </to>
                </anchor>
              </controlPr>
            </control>
          </mc:Choice>
        </mc:AlternateContent>
        <mc:AlternateContent xmlns:mc="http://schemas.openxmlformats.org/markup-compatibility/2006">
          <mc:Choice Requires="x14">
            <control shapeId="2881" r:id="rId84" name="Check Box 833">
              <controlPr defaultSize="0" autoFill="0" autoLine="0" autoPict="0">
                <anchor moveWithCells="1">
                  <from>
                    <xdr:col>3</xdr:col>
                    <xdr:colOff>1619250</xdr:colOff>
                    <xdr:row>68</xdr:row>
                    <xdr:rowOff>238125</xdr:rowOff>
                  </from>
                  <to>
                    <xdr:col>4</xdr:col>
                    <xdr:colOff>247650</xdr:colOff>
                    <xdr:row>69</xdr:row>
                    <xdr:rowOff>180975</xdr:rowOff>
                  </to>
                </anchor>
              </controlPr>
            </control>
          </mc:Choice>
        </mc:AlternateContent>
        <mc:AlternateContent xmlns:mc="http://schemas.openxmlformats.org/markup-compatibility/2006">
          <mc:Choice Requires="x14">
            <control shapeId="2882" r:id="rId85" name="Check Box 834">
              <controlPr defaultSize="0" autoFill="0" autoLine="0" autoPict="0">
                <anchor moveWithCells="1">
                  <from>
                    <xdr:col>4</xdr:col>
                    <xdr:colOff>600075</xdr:colOff>
                    <xdr:row>67</xdr:row>
                    <xdr:rowOff>228600</xdr:rowOff>
                  </from>
                  <to>
                    <xdr:col>4</xdr:col>
                    <xdr:colOff>1466850</xdr:colOff>
                    <xdr:row>68</xdr:row>
                    <xdr:rowOff>238125</xdr:rowOff>
                  </to>
                </anchor>
              </controlPr>
            </control>
          </mc:Choice>
        </mc:AlternateContent>
        <mc:AlternateContent xmlns:mc="http://schemas.openxmlformats.org/markup-compatibility/2006">
          <mc:Choice Requires="x14">
            <control shapeId="2883" r:id="rId86" name="Check Box 835">
              <controlPr defaultSize="0" autoFill="0" autoLine="0" autoPict="0">
                <anchor moveWithCells="1">
                  <from>
                    <xdr:col>4</xdr:col>
                    <xdr:colOff>1647825</xdr:colOff>
                    <xdr:row>68</xdr:row>
                    <xdr:rowOff>238125</xdr:rowOff>
                  </from>
                  <to>
                    <xdr:col>16383</xdr:col>
                    <xdr:colOff>28575</xdr:colOff>
                    <xdr:row>69</xdr:row>
                    <xdr:rowOff>180975</xdr:rowOff>
                  </to>
                </anchor>
              </controlPr>
            </control>
          </mc:Choice>
        </mc:AlternateContent>
        <mc:AlternateContent xmlns:mc="http://schemas.openxmlformats.org/markup-compatibility/2006">
          <mc:Choice Requires="x14">
            <control shapeId="2884" r:id="rId87" name="Check Box 836">
              <controlPr defaultSize="0" autoFill="0" autoLine="0" autoPict="0">
                <anchor moveWithCells="1">
                  <from>
                    <xdr:col>4</xdr:col>
                    <xdr:colOff>600075</xdr:colOff>
                    <xdr:row>68</xdr:row>
                    <xdr:rowOff>219075</xdr:rowOff>
                  </from>
                  <to>
                    <xdr:col>4</xdr:col>
                    <xdr:colOff>1333500</xdr:colOff>
                    <xdr:row>69</xdr:row>
                    <xdr:rowOff>200025</xdr:rowOff>
                  </to>
                </anchor>
              </controlPr>
            </control>
          </mc:Choice>
        </mc:AlternateContent>
        <mc:AlternateContent xmlns:mc="http://schemas.openxmlformats.org/markup-compatibility/2006">
          <mc:Choice Requires="x14">
            <control shapeId="2885" r:id="rId88" name="Check Box 837">
              <controlPr defaultSize="0" autoFill="0" autoLine="0" autoPict="0">
                <anchor moveWithCells="1">
                  <from>
                    <xdr:col>2</xdr:col>
                    <xdr:colOff>1685925</xdr:colOff>
                    <xdr:row>69</xdr:row>
                    <xdr:rowOff>190500</xdr:rowOff>
                  </from>
                  <to>
                    <xdr:col>3</xdr:col>
                    <xdr:colOff>1533525</xdr:colOff>
                    <xdr:row>70</xdr:row>
                    <xdr:rowOff>171450</xdr:rowOff>
                  </to>
                </anchor>
              </controlPr>
            </control>
          </mc:Choice>
        </mc:AlternateContent>
        <mc:AlternateContent xmlns:mc="http://schemas.openxmlformats.org/markup-compatibility/2006">
          <mc:Choice Requires="x14">
            <control shapeId="2886" r:id="rId89" name="Check Box 838">
              <controlPr defaultSize="0" autoFill="0" autoLine="0" autoPict="0">
                <anchor moveWithCells="1">
                  <from>
                    <xdr:col>3</xdr:col>
                    <xdr:colOff>1619250</xdr:colOff>
                    <xdr:row>69</xdr:row>
                    <xdr:rowOff>209550</xdr:rowOff>
                  </from>
                  <to>
                    <xdr:col>4</xdr:col>
                    <xdr:colOff>247650</xdr:colOff>
                    <xdr:row>70</xdr:row>
                    <xdr:rowOff>152400</xdr:rowOff>
                  </to>
                </anchor>
              </controlPr>
            </control>
          </mc:Choice>
        </mc:AlternateContent>
        <mc:AlternateContent xmlns:mc="http://schemas.openxmlformats.org/markup-compatibility/2006">
          <mc:Choice Requires="x14">
            <control shapeId="2887" r:id="rId90" name="Check Box 839">
              <controlPr defaultSize="0" autoFill="0" autoLine="0" autoPict="0">
                <anchor moveWithCells="1">
                  <from>
                    <xdr:col>4</xdr:col>
                    <xdr:colOff>600075</xdr:colOff>
                    <xdr:row>69</xdr:row>
                    <xdr:rowOff>190500</xdr:rowOff>
                  </from>
                  <to>
                    <xdr:col>4</xdr:col>
                    <xdr:colOff>1666875</xdr:colOff>
                    <xdr:row>70</xdr:row>
                    <xdr:rowOff>133350</xdr:rowOff>
                  </to>
                </anchor>
              </controlPr>
            </control>
          </mc:Choice>
        </mc:AlternateContent>
        <mc:AlternateContent xmlns:mc="http://schemas.openxmlformats.org/markup-compatibility/2006">
          <mc:Choice Requires="x14">
            <control shapeId="2888" r:id="rId91" name="Check Box 840">
              <controlPr defaultSize="0" autoFill="0" autoLine="0" autoPict="0">
                <anchor moveWithCells="1">
                  <from>
                    <xdr:col>4</xdr:col>
                    <xdr:colOff>1657350</xdr:colOff>
                    <xdr:row>69</xdr:row>
                    <xdr:rowOff>200025</xdr:rowOff>
                  </from>
                  <to>
                    <xdr:col>16383</xdr:col>
                    <xdr:colOff>19050</xdr:colOff>
                    <xdr:row>70</xdr:row>
                    <xdr:rowOff>142875</xdr:rowOff>
                  </to>
                </anchor>
              </controlPr>
            </control>
          </mc:Choice>
        </mc:AlternateContent>
        <mc:AlternateContent xmlns:mc="http://schemas.openxmlformats.org/markup-compatibility/2006">
          <mc:Choice Requires="x14">
            <control shapeId="2901" r:id="rId92" name="Check Box 853">
              <controlPr defaultSize="0" autoFill="0" autoLine="0" autoPict="0">
                <anchor moveWithCells="1">
                  <from>
                    <xdr:col>2</xdr:col>
                    <xdr:colOff>1685925</xdr:colOff>
                    <xdr:row>88</xdr:row>
                    <xdr:rowOff>209550</xdr:rowOff>
                  </from>
                  <to>
                    <xdr:col>3</xdr:col>
                    <xdr:colOff>1590675</xdr:colOff>
                    <xdr:row>89</xdr:row>
                    <xdr:rowOff>228600</xdr:rowOff>
                  </to>
                </anchor>
              </controlPr>
            </control>
          </mc:Choice>
        </mc:AlternateContent>
        <mc:AlternateContent xmlns:mc="http://schemas.openxmlformats.org/markup-compatibility/2006">
          <mc:Choice Requires="x14">
            <control shapeId="2902" r:id="rId93" name="Check Box 854">
              <controlPr defaultSize="0" autoFill="0" autoLine="0" autoPict="0">
                <anchor moveWithCells="1">
                  <from>
                    <xdr:col>4</xdr:col>
                    <xdr:colOff>1638300</xdr:colOff>
                    <xdr:row>89</xdr:row>
                    <xdr:rowOff>19050</xdr:rowOff>
                  </from>
                  <to>
                    <xdr:col>5</xdr:col>
                    <xdr:colOff>0</xdr:colOff>
                    <xdr:row>89</xdr:row>
                    <xdr:rowOff>209550</xdr:rowOff>
                  </to>
                </anchor>
              </controlPr>
            </control>
          </mc:Choice>
        </mc:AlternateContent>
        <mc:AlternateContent xmlns:mc="http://schemas.openxmlformats.org/markup-compatibility/2006">
          <mc:Choice Requires="x14">
            <control shapeId="2903" r:id="rId94" name="Check Box 855">
              <controlPr defaultSize="0" autoFill="0" autoLine="0" autoPict="0">
                <anchor moveWithCells="1">
                  <from>
                    <xdr:col>3</xdr:col>
                    <xdr:colOff>1609725</xdr:colOff>
                    <xdr:row>88</xdr:row>
                    <xdr:rowOff>238125</xdr:rowOff>
                  </from>
                  <to>
                    <xdr:col>4</xdr:col>
                    <xdr:colOff>457200</xdr:colOff>
                    <xdr:row>89</xdr:row>
                    <xdr:rowOff>228600</xdr:rowOff>
                  </to>
                </anchor>
              </controlPr>
            </control>
          </mc:Choice>
        </mc:AlternateContent>
        <mc:AlternateContent xmlns:mc="http://schemas.openxmlformats.org/markup-compatibility/2006">
          <mc:Choice Requires="x14">
            <control shapeId="2904" r:id="rId95" name="Check Box 856">
              <controlPr defaultSize="0" autoFill="0" autoLine="0" autoPict="0">
                <anchor moveWithCells="1">
                  <from>
                    <xdr:col>2</xdr:col>
                    <xdr:colOff>1685925</xdr:colOff>
                    <xdr:row>89</xdr:row>
                    <xdr:rowOff>209550</xdr:rowOff>
                  </from>
                  <to>
                    <xdr:col>3</xdr:col>
                    <xdr:colOff>1524000</xdr:colOff>
                    <xdr:row>90</xdr:row>
                    <xdr:rowOff>190500</xdr:rowOff>
                  </to>
                </anchor>
              </controlPr>
            </control>
          </mc:Choice>
        </mc:AlternateContent>
        <mc:AlternateContent xmlns:mc="http://schemas.openxmlformats.org/markup-compatibility/2006">
          <mc:Choice Requires="x14">
            <control shapeId="2905" r:id="rId96" name="Check Box 857">
              <controlPr defaultSize="0" autoFill="0" autoLine="0" autoPict="0">
                <anchor moveWithCells="1">
                  <from>
                    <xdr:col>3</xdr:col>
                    <xdr:colOff>1619250</xdr:colOff>
                    <xdr:row>89</xdr:row>
                    <xdr:rowOff>238125</xdr:rowOff>
                  </from>
                  <to>
                    <xdr:col>4</xdr:col>
                    <xdr:colOff>247650</xdr:colOff>
                    <xdr:row>90</xdr:row>
                    <xdr:rowOff>180975</xdr:rowOff>
                  </to>
                </anchor>
              </controlPr>
            </control>
          </mc:Choice>
        </mc:AlternateContent>
        <mc:AlternateContent xmlns:mc="http://schemas.openxmlformats.org/markup-compatibility/2006">
          <mc:Choice Requires="x14">
            <control shapeId="2906" r:id="rId97" name="Check Box 858">
              <controlPr defaultSize="0" autoFill="0" autoLine="0" autoPict="0">
                <anchor moveWithCells="1">
                  <from>
                    <xdr:col>4</xdr:col>
                    <xdr:colOff>600075</xdr:colOff>
                    <xdr:row>88</xdr:row>
                    <xdr:rowOff>228600</xdr:rowOff>
                  </from>
                  <to>
                    <xdr:col>4</xdr:col>
                    <xdr:colOff>1466850</xdr:colOff>
                    <xdr:row>89</xdr:row>
                    <xdr:rowOff>238125</xdr:rowOff>
                  </to>
                </anchor>
              </controlPr>
            </control>
          </mc:Choice>
        </mc:AlternateContent>
        <mc:AlternateContent xmlns:mc="http://schemas.openxmlformats.org/markup-compatibility/2006">
          <mc:Choice Requires="x14">
            <control shapeId="2907" r:id="rId98" name="Check Box 859">
              <controlPr defaultSize="0" autoFill="0" autoLine="0" autoPict="0">
                <anchor moveWithCells="1">
                  <from>
                    <xdr:col>4</xdr:col>
                    <xdr:colOff>1647825</xdr:colOff>
                    <xdr:row>89</xdr:row>
                    <xdr:rowOff>238125</xdr:rowOff>
                  </from>
                  <to>
                    <xdr:col>16383</xdr:col>
                    <xdr:colOff>28575</xdr:colOff>
                    <xdr:row>90</xdr:row>
                    <xdr:rowOff>180975</xdr:rowOff>
                  </to>
                </anchor>
              </controlPr>
            </control>
          </mc:Choice>
        </mc:AlternateContent>
        <mc:AlternateContent xmlns:mc="http://schemas.openxmlformats.org/markup-compatibility/2006">
          <mc:Choice Requires="x14">
            <control shapeId="2908" r:id="rId99" name="Check Box 860">
              <controlPr defaultSize="0" autoFill="0" autoLine="0" autoPict="0">
                <anchor moveWithCells="1">
                  <from>
                    <xdr:col>4</xdr:col>
                    <xdr:colOff>600075</xdr:colOff>
                    <xdr:row>89</xdr:row>
                    <xdr:rowOff>219075</xdr:rowOff>
                  </from>
                  <to>
                    <xdr:col>4</xdr:col>
                    <xdr:colOff>1333500</xdr:colOff>
                    <xdr:row>90</xdr:row>
                    <xdr:rowOff>200025</xdr:rowOff>
                  </to>
                </anchor>
              </controlPr>
            </control>
          </mc:Choice>
        </mc:AlternateContent>
        <mc:AlternateContent xmlns:mc="http://schemas.openxmlformats.org/markup-compatibility/2006">
          <mc:Choice Requires="x14">
            <control shapeId="2909" r:id="rId100" name="Check Box 861">
              <controlPr defaultSize="0" autoFill="0" autoLine="0" autoPict="0">
                <anchor moveWithCells="1">
                  <from>
                    <xdr:col>2</xdr:col>
                    <xdr:colOff>1685925</xdr:colOff>
                    <xdr:row>90</xdr:row>
                    <xdr:rowOff>190500</xdr:rowOff>
                  </from>
                  <to>
                    <xdr:col>3</xdr:col>
                    <xdr:colOff>1533525</xdr:colOff>
                    <xdr:row>91</xdr:row>
                    <xdr:rowOff>171450</xdr:rowOff>
                  </to>
                </anchor>
              </controlPr>
            </control>
          </mc:Choice>
        </mc:AlternateContent>
        <mc:AlternateContent xmlns:mc="http://schemas.openxmlformats.org/markup-compatibility/2006">
          <mc:Choice Requires="x14">
            <control shapeId="2910" r:id="rId101" name="Check Box 862">
              <controlPr defaultSize="0" autoFill="0" autoLine="0" autoPict="0">
                <anchor moveWithCells="1">
                  <from>
                    <xdr:col>3</xdr:col>
                    <xdr:colOff>1619250</xdr:colOff>
                    <xdr:row>90</xdr:row>
                    <xdr:rowOff>209550</xdr:rowOff>
                  </from>
                  <to>
                    <xdr:col>4</xdr:col>
                    <xdr:colOff>247650</xdr:colOff>
                    <xdr:row>91</xdr:row>
                    <xdr:rowOff>152400</xdr:rowOff>
                  </to>
                </anchor>
              </controlPr>
            </control>
          </mc:Choice>
        </mc:AlternateContent>
        <mc:AlternateContent xmlns:mc="http://schemas.openxmlformats.org/markup-compatibility/2006">
          <mc:Choice Requires="x14">
            <control shapeId="2911" r:id="rId102" name="Check Box 863">
              <controlPr defaultSize="0" autoFill="0" autoLine="0" autoPict="0">
                <anchor moveWithCells="1">
                  <from>
                    <xdr:col>4</xdr:col>
                    <xdr:colOff>600075</xdr:colOff>
                    <xdr:row>90</xdr:row>
                    <xdr:rowOff>190500</xdr:rowOff>
                  </from>
                  <to>
                    <xdr:col>4</xdr:col>
                    <xdr:colOff>1666875</xdr:colOff>
                    <xdr:row>91</xdr:row>
                    <xdr:rowOff>133350</xdr:rowOff>
                  </to>
                </anchor>
              </controlPr>
            </control>
          </mc:Choice>
        </mc:AlternateContent>
        <mc:AlternateContent xmlns:mc="http://schemas.openxmlformats.org/markup-compatibility/2006">
          <mc:Choice Requires="x14">
            <control shapeId="2912" r:id="rId103" name="Check Box 864">
              <controlPr defaultSize="0" autoFill="0" autoLine="0" autoPict="0">
                <anchor moveWithCells="1">
                  <from>
                    <xdr:col>4</xdr:col>
                    <xdr:colOff>1657350</xdr:colOff>
                    <xdr:row>90</xdr:row>
                    <xdr:rowOff>200025</xdr:rowOff>
                  </from>
                  <to>
                    <xdr:col>16383</xdr:col>
                    <xdr:colOff>19050</xdr:colOff>
                    <xdr:row>91</xdr:row>
                    <xdr:rowOff>142875</xdr:rowOff>
                  </to>
                </anchor>
              </controlPr>
            </control>
          </mc:Choice>
        </mc:AlternateContent>
        <mc:AlternateContent xmlns:mc="http://schemas.openxmlformats.org/markup-compatibility/2006">
          <mc:Choice Requires="x14">
            <control shapeId="2913" r:id="rId104" name="Check Box 865">
              <controlPr defaultSize="0" autoFill="0" autoLine="0" autoPict="0">
                <anchor moveWithCells="1">
                  <from>
                    <xdr:col>2</xdr:col>
                    <xdr:colOff>1685925</xdr:colOff>
                    <xdr:row>109</xdr:row>
                    <xdr:rowOff>209550</xdr:rowOff>
                  </from>
                  <to>
                    <xdr:col>3</xdr:col>
                    <xdr:colOff>1590675</xdr:colOff>
                    <xdr:row>110</xdr:row>
                    <xdr:rowOff>228600</xdr:rowOff>
                  </to>
                </anchor>
              </controlPr>
            </control>
          </mc:Choice>
        </mc:AlternateContent>
        <mc:AlternateContent xmlns:mc="http://schemas.openxmlformats.org/markup-compatibility/2006">
          <mc:Choice Requires="x14">
            <control shapeId="2914" r:id="rId105" name="Check Box 866">
              <controlPr defaultSize="0" autoFill="0" autoLine="0" autoPict="0">
                <anchor moveWithCells="1">
                  <from>
                    <xdr:col>4</xdr:col>
                    <xdr:colOff>1638300</xdr:colOff>
                    <xdr:row>110</xdr:row>
                    <xdr:rowOff>19050</xdr:rowOff>
                  </from>
                  <to>
                    <xdr:col>5</xdr:col>
                    <xdr:colOff>0</xdr:colOff>
                    <xdr:row>110</xdr:row>
                    <xdr:rowOff>209550</xdr:rowOff>
                  </to>
                </anchor>
              </controlPr>
            </control>
          </mc:Choice>
        </mc:AlternateContent>
        <mc:AlternateContent xmlns:mc="http://schemas.openxmlformats.org/markup-compatibility/2006">
          <mc:Choice Requires="x14">
            <control shapeId="2915" r:id="rId106" name="Check Box 867">
              <controlPr defaultSize="0" autoFill="0" autoLine="0" autoPict="0">
                <anchor moveWithCells="1">
                  <from>
                    <xdr:col>3</xdr:col>
                    <xdr:colOff>1609725</xdr:colOff>
                    <xdr:row>109</xdr:row>
                    <xdr:rowOff>238125</xdr:rowOff>
                  </from>
                  <to>
                    <xdr:col>4</xdr:col>
                    <xdr:colOff>457200</xdr:colOff>
                    <xdr:row>110</xdr:row>
                    <xdr:rowOff>228600</xdr:rowOff>
                  </to>
                </anchor>
              </controlPr>
            </control>
          </mc:Choice>
        </mc:AlternateContent>
        <mc:AlternateContent xmlns:mc="http://schemas.openxmlformats.org/markup-compatibility/2006">
          <mc:Choice Requires="x14">
            <control shapeId="2916" r:id="rId107" name="Check Box 868">
              <controlPr defaultSize="0" autoFill="0" autoLine="0" autoPict="0">
                <anchor moveWithCells="1">
                  <from>
                    <xdr:col>2</xdr:col>
                    <xdr:colOff>1685925</xdr:colOff>
                    <xdr:row>110</xdr:row>
                    <xdr:rowOff>209550</xdr:rowOff>
                  </from>
                  <to>
                    <xdr:col>3</xdr:col>
                    <xdr:colOff>1524000</xdr:colOff>
                    <xdr:row>111</xdr:row>
                    <xdr:rowOff>190500</xdr:rowOff>
                  </to>
                </anchor>
              </controlPr>
            </control>
          </mc:Choice>
        </mc:AlternateContent>
        <mc:AlternateContent xmlns:mc="http://schemas.openxmlformats.org/markup-compatibility/2006">
          <mc:Choice Requires="x14">
            <control shapeId="2917" r:id="rId108" name="Check Box 869">
              <controlPr defaultSize="0" autoFill="0" autoLine="0" autoPict="0">
                <anchor moveWithCells="1">
                  <from>
                    <xdr:col>3</xdr:col>
                    <xdr:colOff>1619250</xdr:colOff>
                    <xdr:row>110</xdr:row>
                    <xdr:rowOff>238125</xdr:rowOff>
                  </from>
                  <to>
                    <xdr:col>4</xdr:col>
                    <xdr:colOff>247650</xdr:colOff>
                    <xdr:row>111</xdr:row>
                    <xdr:rowOff>180975</xdr:rowOff>
                  </to>
                </anchor>
              </controlPr>
            </control>
          </mc:Choice>
        </mc:AlternateContent>
        <mc:AlternateContent xmlns:mc="http://schemas.openxmlformats.org/markup-compatibility/2006">
          <mc:Choice Requires="x14">
            <control shapeId="2918" r:id="rId109" name="Check Box 870">
              <controlPr defaultSize="0" autoFill="0" autoLine="0" autoPict="0">
                <anchor moveWithCells="1">
                  <from>
                    <xdr:col>4</xdr:col>
                    <xdr:colOff>600075</xdr:colOff>
                    <xdr:row>109</xdr:row>
                    <xdr:rowOff>228600</xdr:rowOff>
                  </from>
                  <to>
                    <xdr:col>4</xdr:col>
                    <xdr:colOff>1466850</xdr:colOff>
                    <xdr:row>110</xdr:row>
                    <xdr:rowOff>238125</xdr:rowOff>
                  </to>
                </anchor>
              </controlPr>
            </control>
          </mc:Choice>
        </mc:AlternateContent>
        <mc:AlternateContent xmlns:mc="http://schemas.openxmlformats.org/markup-compatibility/2006">
          <mc:Choice Requires="x14">
            <control shapeId="2919" r:id="rId110" name="Check Box 871">
              <controlPr defaultSize="0" autoFill="0" autoLine="0" autoPict="0">
                <anchor moveWithCells="1">
                  <from>
                    <xdr:col>4</xdr:col>
                    <xdr:colOff>1647825</xdr:colOff>
                    <xdr:row>110</xdr:row>
                    <xdr:rowOff>238125</xdr:rowOff>
                  </from>
                  <to>
                    <xdr:col>16383</xdr:col>
                    <xdr:colOff>28575</xdr:colOff>
                    <xdr:row>111</xdr:row>
                    <xdr:rowOff>180975</xdr:rowOff>
                  </to>
                </anchor>
              </controlPr>
            </control>
          </mc:Choice>
        </mc:AlternateContent>
        <mc:AlternateContent xmlns:mc="http://schemas.openxmlformats.org/markup-compatibility/2006">
          <mc:Choice Requires="x14">
            <control shapeId="2920" r:id="rId111" name="Check Box 872">
              <controlPr defaultSize="0" autoFill="0" autoLine="0" autoPict="0">
                <anchor moveWithCells="1">
                  <from>
                    <xdr:col>4</xdr:col>
                    <xdr:colOff>600075</xdr:colOff>
                    <xdr:row>110</xdr:row>
                    <xdr:rowOff>219075</xdr:rowOff>
                  </from>
                  <to>
                    <xdr:col>4</xdr:col>
                    <xdr:colOff>1333500</xdr:colOff>
                    <xdr:row>111</xdr:row>
                    <xdr:rowOff>200025</xdr:rowOff>
                  </to>
                </anchor>
              </controlPr>
            </control>
          </mc:Choice>
        </mc:AlternateContent>
        <mc:AlternateContent xmlns:mc="http://schemas.openxmlformats.org/markup-compatibility/2006">
          <mc:Choice Requires="x14">
            <control shapeId="2921" r:id="rId112" name="Check Box 873">
              <controlPr defaultSize="0" autoFill="0" autoLine="0" autoPict="0">
                <anchor moveWithCells="1">
                  <from>
                    <xdr:col>2</xdr:col>
                    <xdr:colOff>1685925</xdr:colOff>
                    <xdr:row>111</xdr:row>
                    <xdr:rowOff>190500</xdr:rowOff>
                  </from>
                  <to>
                    <xdr:col>3</xdr:col>
                    <xdr:colOff>1533525</xdr:colOff>
                    <xdr:row>112</xdr:row>
                    <xdr:rowOff>171450</xdr:rowOff>
                  </to>
                </anchor>
              </controlPr>
            </control>
          </mc:Choice>
        </mc:AlternateContent>
        <mc:AlternateContent xmlns:mc="http://schemas.openxmlformats.org/markup-compatibility/2006">
          <mc:Choice Requires="x14">
            <control shapeId="2922" r:id="rId113" name="Check Box 874">
              <controlPr defaultSize="0" autoFill="0" autoLine="0" autoPict="0">
                <anchor moveWithCells="1">
                  <from>
                    <xdr:col>3</xdr:col>
                    <xdr:colOff>1619250</xdr:colOff>
                    <xdr:row>111</xdr:row>
                    <xdr:rowOff>209550</xdr:rowOff>
                  </from>
                  <to>
                    <xdr:col>4</xdr:col>
                    <xdr:colOff>247650</xdr:colOff>
                    <xdr:row>112</xdr:row>
                    <xdr:rowOff>152400</xdr:rowOff>
                  </to>
                </anchor>
              </controlPr>
            </control>
          </mc:Choice>
        </mc:AlternateContent>
        <mc:AlternateContent xmlns:mc="http://schemas.openxmlformats.org/markup-compatibility/2006">
          <mc:Choice Requires="x14">
            <control shapeId="2923" r:id="rId114" name="Check Box 875">
              <controlPr defaultSize="0" autoFill="0" autoLine="0" autoPict="0">
                <anchor moveWithCells="1">
                  <from>
                    <xdr:col>4</xdr:col>
                    <xdr:colOff>600075</xdr:colOff>
                    <xdr:row>111</xdr:row>
                    <xdr:rowOff>190500</xdr:rowOff>
                  </from>
                  <to>
                    <xdr:col>4</xdr:col>
                    <xdr:colOff>1666875</xdr:colOff>
                    <xdr:row>112</xdr:row>
                    <xdr:rowOff>133350</xdr:rowOff>
                  </to>
                </anchor>
              </controlPr>
            </control>
          </mc:Choice>
        </mc:AlternateContent>
        <mc:AlternateContent xmlns:mc="http://schemas.openxmlformats.org/markup-compatibility/2006">
          <mc:Choice Requires="x14">
            <control shapeId="2924" r:id="rId115" name="Check Box 876">
              <controlPr defaultSize="0" autoFill="0" autoLine="0" autoPict="0">
                <anchor moveWithCells="1">
                  <from>
                    <xdr:col>4</xdr:col>
                    <xdr:colOff>1657350</xdr:colOff>
                    <xdr:row>111</xdr:row>
                    <xdr:rowOff>200025</xdr:rowOff>
                  </from>
                  <to>
                    <xdr:col>16383</xdr:col>
                    <xdr:colOff>19050</xdr:colOff>
                    <xdr:row>112</xdr:row>
                    <xdr:rowOff>142875</xdr:rowOff>
                  </to>
                </anchor>
              </controlPr>
            </control>
          </mc:Choice>
        </mc:AlternateContent>
        <mc:AlternateContent xmlns:mc="http://schemas.openxmlformats.org/markup-compatibility/2006">
          <mc:Choice Requires="x14">
            <control shapeId="2925" r:id="rId116" name="Check Box 877">
              <controlPr defaultSize="0" autoFill="0" autoLine="0" autoPict="0">
                <anchor moveWithCells="1">
                  <from>
                    <xdr:col>2</xdr:col>
                    <xdr:colOff>1685925</xdr:colOff>
                    <xdr:row>130</xdr:row>
                    <xdr:rowOff>209550</xdr:rowOff>
                  </from>
                  <to>
                    <xdr:col>3</xdr:col>
                    <xdr:colOff>1590675</xdr:colOff>
                    <xdr:row>131</xdr:row>
                    <xdr:rowOff>228600</xdr:rowOff>
                  </to>
                </anchor>
              </controlPr>
            </control>
          </mc:Choice>
        </mc:AlternateContent>
        <mc:AlternateContent xmlns:mc="http://schemas.openxmlformats.org/markup-compatibility/2006">
          <mc:Choice Requires="x14">
            <control shapeId="2926" r:id="rId117" name="Check Box 878">
              <controlPr defaultSize="0" autoFill="0" autoLine="0" autoPict="0">
                <anchor moveWithCells="1">
                  <from>
                    <xdr:col>4</xdr:col>
                    <xdr:colOff>1638300</xdr:colOff>
                    <xdr:row>131</xdr:row>
                    <xdr:rowOff>19050</xdr:rowOff>
                  </from>
                  <to>
                    <xdr:col>5</xdr:col>
                    <xdr:colOff>0</xdr:colOff>
                    <xdr:row>131</xdr:row>
                    <xdr:rowOff>209550</xdr:rowOff>
                  </to>
                </anchor>
              </controlPr>
            </control>
          </mc:Choice>
        </mc:AlternateContent>
        <mc:AlternateContent xmlns:mc="http://schemas.openxmlformats.org/markup-compatibility/2006">
          <mc:Choice Requires="x14">
            <control shapeId="2927" r:id="rId118" name="Check Box 879">
              <controlPr defaultSize="0" autoFill="0" autoLine="0" autoPict="0">
                <anchor moveWithCells="1">
                  <from>
                    <xdr:col>3</xdr:col>
                    <xdr:colOff>1609725</xdr:colOff>
                    <xdr:row>130</xdr:row>
                    <xdr:rowOff>238125</xdr:rowOff>
                  </from>
                  <to>
                    <xdr:col>4</xdr:col>
                    <xdr:colOff>457200</xdr:colOff>
                    <xdr:row>131</xdr:row>
                    <xdr:rowOff>228600</xdr:rowOff>
                  </to>
                </anchor>
              </controlPr>
            </control>
          </mc:Choice>
        </mc:AlternateContent>
        <mc:AlternateContent xmlns:mc="http://schemas.openxmlformats.org/markup-compatibility/2006">
          <mc:Choice Requires="x14">
            <control shapeId="2928" r:id="rId119" name="Check Box 880">
              <controlPr defaultSize="0" autoFill="0" autoLine="0" autoPict="0">
                <anchor moveWithCells="1">
                  <from>
                    <xdr:col>2</xdr:col>
                    <xdr:colOff>1685925</xdr:colOff>
                    <xdr:row>131</xdr:row>
                    <xdr:rowOff>209550</xdr:rowOff>
                  </from>
                  <to>
                    <xdr:col>3</xdr:col>
                    <xdr:colOff>1524000</xdr:colOff>
                    <xdr:row>132</xdr:row>
                    <xdr:rowOff>190500</xdr:rowOff>
                  </to>
                </anchor>
              </controlPr>
            </control>
          </mc:Choice>
        </mc:AlternateContent>
        <mc:AlternateContent xmlns:mc="http://schemas.openxmlformats.org/markup-compatibility/2006">
          <mc:Choice Requires="x14">
            <control shapeId="2929" r:id="rId120" name="Check Box 881">
              <controlPr defaultSize="0" autoFill="0" autoLine="0" autoPict="0">
                <anchor moveWithCells="1">
                  <from>
                    <xdr:col>3</xdr:col>
                    <xdr:colOff>1619250</xdr:colOff>
                    <xdr:row>131</xdr:row>
                    <xdr:rowOff>238125</xdr:rowOff>
                  </from>
                  <to>
                    <xdr:col>4</xdr:col>
                    <xdr:colOff>247650</xdr:colOff>
                    <xdr:row>132</xdr:row>
                    <xdr:rowOff>180975</xdr:rowOff>
                  </to>
                </anchor>
              </controlPr>
            </control>
          </mc:Choice>
        </mc:AlternateContent>
        <mc:AlternateContent xmlns:mc="http://schemas.openxmlformats.org/markup-compatibility/2006">
          <mc:Choice Requires="x14">
            <control shapeId="2930" r:id="rId121" name="Check Box 882">
              <controlPr defaultSize="0" autoFill="0" autoLine="0" autoPict="0">
                <anchor moveWithCells="1">
                  <from>
                    <xdr:col>4</xdr:col>
                    <xdr:colOff>600075</xdr:colOff>
                    <xdr:row>130</xdr:row>
                    <xdr:rowOff>228600</xdr:rowOff>
                  </from>
                  <to>
                    <xdr:col>4</xdr:col>
                    <xdr:colOff>1466850</xdr:colOff>
                    <xdr:row>131</xdr:row>
                    <xdr:rowOff>238125</xdr:rowOff>
                  </to>
                </anchor>
              </controlPr>
            </control>
          </mc:Choice>
        </mc:AlternateContent>
        <mc:AlternateContent xmlns:mc="http://schemas.openxmlformats.org/markup-compatibility/2006">
          <mc:Choice Requires="x14">
            <control shapeId="2931" r:id="rId122" name="Check Box 883">
              <controlPr defaultSize="0" autoFill="0" autoLine="0" autoPict="0">
                <anchor moveWithCells="1">
                  <from>
                    <xdr:col>4</xdr:col>
                    <xdr:colOff>1647825</xdr:colOff>
                    <xdr:row>131</xdr:row>
                    <xdr:rowOff>238125</xdr:rowOff>
                  </from>
                  <to>
                    <xdr:col>16383</xdr:col>
                    <xdr:colOff>28575</xdr:colOff>
                    <xdr:row>132</xdr:row>
                    <xdr:rowOff>180975</xdr:rowOff>
                  </to>
                </anchor>
              </controlPr>
            </control>
          </mc:Choice>
        </mc:AlternateContent>
        <mc:AlternateContent xmlns:mc="http://schemas.openxmlformats.org/markup-compatibility/2006">
          <mc:Choice Requires="x14">
            <control shapeId="2932" r:id="rId123" name="Check Box 884">
              <controlPr defaultSize="0" autoFill="0" autoLine="0" autoPict="0">
                <anchor moveWithCells="1">
                  <from>
                    <xdr:col>4</xdr:col>
                    <xdr:colOff>600075</xdr:colOff>
                    <xdr:row>131</xdr:row>
                    <xdr:rowOff>219075</xdr:rowOff>
                  </from>
                  <to>
                    <xdr:col>4</xdr:col>
                    <xdr:colOff>1333500</xdr:colOff>
                    <xdr:row>132</xdr:row>
                    <xdr:rowOff>200025</xdr:rowOff>
                  </to>
                </anchor>
              </controlPr>
            </control>
          </mc:Choice>
        </mc:AlternateContent>
        <mc:AlternateContent xmlns:mc="http://schemas.openxmlformats.org/markup-compatibility/2006">
          <mc:Choice Requires="x14">
            <control shapeId="2933" r:id="rId124" name="Check Box 885">
              <controlPr defaultSize="0" autoFill="0" autoLine="0" autoPict="0">
                <anchor moveWithCells="1">
                  <from>
                    <xdr:col>2</xdr:col>
                    <xdr:colOff>1685925</xdr:colOff>
                    <xdr:row>132</xdr:row>
                    <xdr:rowOff>190500</xdr:rowOff>
                  </from>
                  <to>
                    <xdr:col>3</xdr:col>
                    <xdr:colOff>1533525</xdr:colOff>
                    <xdr:row>133</xdr:row>
                    <xdr:rowOff>171450</xdr:rowOff>
                  </to>
                </anchor>
              </controlPr>
            </control>
          </mc:Choice>
        </mc:AlternateContent>
        <mc:AlternateContent xmlns:mc="http://schemas.openxmlformats.org/markup-compatibility/2006">
          <mc:Choice Requires="x14">
            <control shapeId="2934" r:id="rId125" name="Check Box 886">
              <controlPr defaultSize="0" autoFill="0" autoLine="0" autoPict="0">
                <anchor moveWithCells="1">
                  <from>
                    <xdr:col>3</xdr:col>
                    <xdr:colOff>1619250</xdr:colOff>
                    <xdr:row>132</xdr:row>
                    <xdr:rowOff>209550</xdr:rowOff>
                  </from>
                  <to>
                    <xdr:col>4</xdr:col>
                    <xdr:colOff>247650</xdr:colOff>
                    <xdr:row>133</xdr:row>
                    <xdr:rowOff>152400</xdr:rowOff>
                  </to>
                </anchor>
              </controlPr>
            </control>
          </mc:Choice>
        </mc:AlternateContent>
        <mc:AlternateContent xmlns:mc="http://schemas.openxmlformats.org/markup-compatibility/2006">
          <mc:Choice Requires="x14">
            <control shapeId="2935" r:id="rId126" name="Check Box 887">
              <controlPr defaultSize="0" autoFill="0" autoLine="0" autoPict="0">
                <anchor moveWithCells="1">
                  <from>
                    <xdr:col>4</xdr:col>
                    <xdr:colOff>600075</xdr:colOff>
                    <xdr:row>132</xdr:row>
                    <xdr:rowOff>190500</xdr:rowOff>
                  </from>
                  <to>
                    <xdr:col>4</xdr:col>
                    <xdr:colOff>1666875</xdr:colOff>
                    <xdr:row>133</xdr:row>
                    <xdr:rowOff>133350</xdr:rowOff>
                  </to>
                </anchor>
              </controlPr>
            </control>
          </mc:Choice>
        </mc:AlternateContent>
        <mc:AlternateContent xmlns:mc="http://schemas.openxmlformats.org/markup-compatibility/2006">
          <mc:Choice Requires="x14">
            <control shapeId="2936" r:id="rId127" name="Check Box 888">
              <controlPr defaultSize="0" autoFill="0" autoLine="0" autoPict="0">
                <anchor moveWithCells="1">
                  <from>
                    <xdr:col>4</xdr:col>
                    <xdr:colOff>1657350</xdr:colOff>
                    <xdr:row>132</xdr:row>
                    <xdr:rowOff>200025</xdr:rowOff>
                  </from>
                  <to>
                    <xdr:col>16383</xdr:col>
                    <xdr:colOff>19050</xdr:colOff>
                    <xdr:row>133</xdr:row>
                    <xdr:rowOff>142875</xdr:rowOff>
                  </to>
                </anchor>
              </controlPr>
            </control>
          </mc:Choice>
        </mc:AlternateContent>
        <mc:AlternateContent xmlns:mc="http://schemas.openxmlformats.org/markup-compatibility/2006">
          <mc:Choice Requires="x14">
            <control shapeId="2937" r:id="rId128" name="Check Box 889">
              <controlPr defaultSize="0" autoFill="0" autoLine="0" autoPict="0">
                <anchor moveWithCells="1">
                  <from>
                    <xdr:col>2</xdr:col>
                    <xdr:colOff>1657350</xdr:colOff>
                    <xdr:row>172</xdr:row>
                    <xdr:rowOff>219075</xdr:rowOff>
                  </from>
                  <to>
                    <xdr:col>3</xdr:col>
                    <xdr:colOff>1562100</xdr:colOff>
                    <xdr:row>173</xdr:row>
                    <xdr:rowOff>238125</xdr:rowOff>
                  </to>
                </anchor>
              </controlPr>
            </control>
          </mc:Choice>
        </mc:AlternateContent>
        <mc:AlternateContent xmlns:mc="http://schemas.openxmlformats.org/markup-compatibility/2006">
          <mc:Choice Requires="x14">
            <control shapeId="2938" r:id="rId129" name="Check Box 890">
              <controlPr defaultSize="0" autoFill="0" autoLine="0" autoPict="0">
                <anchor moveWithCells="1">
                  <from>
                    <xdr:col>4</xdr:col>
                    <xdr:colOff>1609725</xdr:colOff>
                    <xdr:row>173</xdr:row>
                    <xdr:rowOff>28575</xdr:rowOff>
                  </from>
                  <to>
                    <xdr:col>4</xdr:col>
                    <xdr:colOff>2286000</xdr:colOff>
                    <xdr:row>173</xdr:row>
                    <xdr:rowOff>219075</xdr:rowOff>
                  </to>
                </anchor>
              </controlPr>
            </control>
          </mc:Choice>
        </mc:AlternateContent>
        <mc:AlternateContent xmlns:mc="http://schemas.openxmlformats.org/markup-compatibility/2006">
          <mc:Choice Requires="x14">
            <control shapeId="2939" r:id="rId130" name="Check Box 891">
              <controlPr defaultSize="0" autoFill="0" autoLine="0" autoPict="0">
                <anchor moveWithCells="1">
                  <from>
                    <xdr:col>3</xdr:col>
                    <xdr:colOff>1581150</xdr:colOff>
                    <xdr:row>172</xdr:row>
                    <xdr:rowOff>247650</xdr:rowOff>
                  </from>
                  <to>
                    <xdr:col>4</xdr:col>
                    <xdr:colOff>428625</xdr:colOff>
                    <xdr:row>173</xdr:row>
                    <xdr:rowOff>238125</xdr:rowOff>
                  </to>
                </anchor>
              </controlPr>
            </control>
          </mc:Choice>
        </mc:AlternateContent>
        <mc:AlternateContent xmlns:mc="http://schemas.openxmlformats.org/markup-compatibility/2006">
          <mc:Choice Requires="x14">
            <control shapeId="2940" r:id="rId131" name="Check Box 892">
              <controlPr defaultSize="0" autoFill="0" autoLine="0" autoPict="0">
                <anchor moveWithCells="1">
                  <from>
                    <xdr:col>2</xdr:col>
                    <xdr:colOff>1657350</xdr:colOff>
                    <xdr:row>173</xdr:row>
                    <xdr:rowOff>219075</xdr:rowOff>
                  </from>
                  <to>
                    <xdr:col>3</xdr:col>
                    <xdr:colOff>1495425</xdr:colOff>
                    <xdr:row>174</xdr:row>
                    <xdr:rowOff>200025</xdr:rowOff>
                  </to>
                </anchor>
              </controlPr>
            </control>
          </mc:Choice>
        </mc:AlternateContent>
        <mc:AlternateContent xmlns:mc="http://schemas.openxmlformats.org/markup-compatibility/2006">
          <mc:Choice Requires="x14">
            <control shapeId="2941" r:id="rId132" name="Check Box 893">
              <controlPr defaultSize="0" autoFill="0" autoLine="0" autoPict="0">
                <anchor moveWithCells="1">
                  <from>
                    <xdr:col>3</xdr:col>
                    <xdr:colOff>1590675</xdr:colOff>
                    <xdr:row>173</xdr:row>
                    <xdr:rowOff>247650</xdr:rowOff>
                  </from>
                  <to>
                    <xdr:col>4</xdr:col>
                    <xdr:colOff>219075</xdr:colOff>
                    <xdr:row>174</xdr:row>
                    <xdr:rowOff>190500</xdr:rowOff>
                  </to>
                </anchor>
              </controlPr>
            </control>
          </mc:Choice>
        </mc:AlternateContent>
        <mc:AlternateContent xmlns:mc="http://schemas.openxmlformats.org/markup-compatibility/2006">
          <mc:Choice Requires="x14">
            <control shapeId="2942" r:id="rId133" name="Check Box 894">
              <controlPr defaultSize="0" autoFill="0" autoLine="0" autoPict="0">
                <anchor moveWithCells="1">
                  <from>
                    <xdr:col>4</xdr:col>
                    <xdr:colOff>571500</xdr:colOff>
                    <xdr:row>172</xdr:row>
                    <xdr:rowOff>238125</xdr:rowOff>
                  </from>
                  <to>
                    <xdr:col>4</xdr:col>
                    <xdr:colOff>1438275</xdr:colOff>
                    <xdr:row>173</xdr:row>
                    <xdr:rowOff>247650</xdr:rowOff>
                  </to>
                </anchor>
              </controlPr>
            </control>
          </mc:Choice>
        </mc:AlternateContent>
        <mc:AlternateContent xmlns:mc="http://schemas.openxmlformats.org/markup-compatibility/2006">
          <mc:Choice Requires="x14">
            <control shapeId="2943" r:id="rId134" name="Check Box 895">
              <controlPr defaultSize="0" autoFill="0" autoLine="0" autoPict="0">
                <anchor moveWithCells="1">
                  <from>
                    <xdr:col>4</xdr:col>
                    <xdr:colOff>1619250</xdr:colOff>
                    <xdr:row>173</xdr:row>
                    <xdr:rowOff>247650</xdr:rowOff>
                  </from>
                  <to>
                    <xdr:col>5</xdr:col>
                    <xdr:colOff>0</xdr:colOff>
                    <xdr:row>174</xdr:row>
                    <xdr:rowOff>190500</xdr:rowOff>
                  </to>
                </anchor>
              </controlPr>
            </control>
          </mc:Choice>
        </mc:AlternateContent>
        <mc:AlternateContent xmlns:mc="http://schemas.openxmlformats.org/markup-compatibility/2006">
          <mc:Choice Requires="x14">
            <control shapeId="2944" r:id="rId135" name="Check Box 896">
              <controlPr defaultSize="0" autoFill="0" autoLine="0" autoPict="0">
                <anchor moveWithCells="1">
                  <from>
                    <xdr:col>4</xdr:col>
                    <xdr:colOff>571500</xdr:colOff>
                    <xdr:row>173</xdr:row>
                    <xdr:rowOff>228600</xdr:rowOff>
                  </from>
                  <to>
                    <xdr:col>4</xdr:col>
                    <xdr:colOff>1304925</xdr:colOff>
                    <xdr:row>174</xdr:row>
                    <xdr:rowOff>209550</xdr:rowOff>
                  </to>
                </anchor>
              </controlPr>
            </control>
          </mc:Choice>
        </mc:AlternateContent>
        <mc:AlternateContent xmlns:mc="http://schemas.openxmlformats.org/markup-compatibility/2006">
          <mc:Choice Requires="x14">
            <control shapeId="2945" r:id="rId136" name="Check Box 897">
              <controlPr defaultSize="0" autoFill="0" autoLine="0" autoPict="0">
                <anchor moveWithCells="1">
                  <from>
                    <xdr:col>2</xdr:col>
                    <xdr:colOff>1657350</xdr:colOff>
                    <xdr:row>174</xdr:row>
                    <xdr:rowOff>200025</xdr:rowOff>
                  </from>
                  <to>
                    <xdr:col>3</xdr:col>
                    <xdr:colOff>1504950</xdr:colOff>
                    <xdr:row>175</xdr:row>
                    <xdr:rowOff>180975</xdr:rowOff>
                  </to>
                </anchor>
              </controlPr>
            </control>
          </mc:Choice>
        </mc:AlternateContent>
        <mc:AlternateContent xmlns:mc="http://schemas.openxmlformats.org/markup-compatibility/2006">
          <mc:Choice Requires="x14">
            <control shapeId="2946" r:id="rId137" name="Check Box 898">
              <controlPr defaultSize="0" autoFill="0" autoLine="0" autoPict="0">
                <anchor moveWithCells="1">
                  <from>
                    <xdr:col>3</xdr:col>
                    <xdr:colOff>1590675</xdr:colOff>
                    <xdr:row>174</xdr:row>
                    <xdr:rowOff>219075</xdr:rowOff>
                  </from>
                  <to>
                    <xdr:col>4</xdr:col>
                    <xdr:colOff>219075</xdr:colOff>
                    <xdr:row>175</xdr:row>
                    <xdr:rowOff>161925</xdr:rowOff>
                  </to>
                </anchor>
              </controlPr>
            </control>
          </mc:Choice>
        </mc:AlternateContent>
        <mc:AlternateContent xmlns:mc="http://schemas.openxmlformats.org/markup-compatibility/2006">
          <mc:Choice Requires="x14">
            <control shapeId="2947" r:id="rId138" name="Check Box 899">
              <controlPr defaultSize="0" autoFill="0" autoLine="0" autoPict="0">
                <anchor moveWithCells="1">
                  <from>
                    <xdr:col>4</xdr:col>
                    <xdr:colOff>571500</xdr:colOff>
                    <xdr:row>174</xdr:row>
                    <xdr:rowOff>200025</xdr:rowOff>
                  </from>
                  <to>
                    <xdr:col>4</xdr:col>
                    <xdr:colOff>1638300</xdr:colOff>
                    <xdr:row>175</xdr:row>
                    <xdr:rowOff>142875</xdr:rowOff>
                  </to>
                </anchor>
              </controlPr>
            </control>
          </mc:Choice>
        </mc:AlternateContent>
        <mc:AlternateContent xmlns:mc="http://schemas.openxmlformats.org/markup-compatibility/2006">
          <mc:Choice Requires="x14">
            <control shapeId="2948" r:id="rId139" name="Check Box 900">
              <controlPr defaultSize="0" autoFill="0" autoLine="0" autoPict="0">
                <anchor moveWithCells="1">
                  <from>
                    <xdr:col>4</xdr:col>
                    <xdr:colOff>1628775</xdr:colOff>
                    <xdr:row>174</xdr:row>
                    <xdr:rowOff>209550</xdr:rowOff>
                  </from>
                  <to>
                    <xdr:col>4</xdr:col>
                    <xdr:colOff>2305050</xdr:colOff>
                    <xdr:row>175</xdr:row>
                    <xdr:rowOff>152400</xdr:rowOff>
                  </to>
                </anchor>
              </controlPr>
            </control>
          </mc:Choice>
        </mc:AlternateContent>
        <mc:AlternateContent xmlns:mc="http://schemas.openxmlformats.org/markup-compatibility/2006">
          <mc:Choice Requires="x14">
            <control shapeId="2949" r:id="rId140" name="Check Box 901">
              <controlPr defaultSize="0" autoFill="0" autoLine="0" autoPict="0">
                <anchor moveWithCells="1">
                  <from>
                    <xdr:col>2</xdr:col>
                    <xdr:colOff>1666875</xdr:colOff>
                    <xdr:row>151</xdr:row>
                    <xdr:rowOff>180975</xdr:rowOff>
                  </from>
                  <to>
                    <xdr:col>3</xdr:col>
                    <xdr:colOff>1571625</xdr:colOff>
                    <xdr:row>152</xdr:row>
                    <xdr:rowOff>200025</xdr:rowOff>
                  </to>
                </anchor>
              </controlPr>
            </control>
          </mc:Choice>
        </mc:AlternateContent>
        <mc:AlternateContent xmlns:mc="http://schemas.openxmlformats.org/markup-compatibility/2006">
          <mc:Choice Requires="x14">
            <control shapeId="2950" r:id="rId141" name="Check Box 902">
              <controlPr defaultSize="0" autoFill="0" autoLine="0" autoPict="0">
                <anchor moveWithCells="1">
                  <from>
                    <xdr:col>4</xdr:col>
                    <xdr:colOff>1619250</xdr:colOff>
                    <xdr:row>151</xdr:row>
                    <xdr:rowOff>247650</xdr:rowOff>
                  </from>
                  <to>
                    <xdr:col>4</xdr:col>
                    <xdr:colOff>2295525</xdr:colOff>
                    <xdr:row>152</xdr:row>
                    <xdr:rowOff>180975</xdr:rowOff>
                  </to>
                </anchor>
              </controlPr>
            </control>
          </mc:Choice>
        </mc:AlternateContent>
        <mc:AlternateContent xmlns:mc="http://schemas.openxmlformats.org/markup-compatibility/2006">
          <mc:Choice Requires="x14">
            <control shapeId="2951" r:id="rId142" name="Check Box 903">
              <controlPr defaultSize="0" autoFill="0" autoLine="0" autoPict="0">
                <anchor moveWithCells="1">
                  <from>
                    <xdr:col>3</xdr:col>
                    <xdr:colOff>1590675</xdr:colOff>
                    <xdr:row>151</xdr:row>
                    <xdr:rowOff>209550</xdr:rowOff>
                  </from>
                  <to>
                    <xdr:col>4</xdr:col>
                    <xdr:colOff>438150</xdr:colOff>
                    <xdr:row>152</xdr:row>
                    <xdr:rowOff>200025</xdr:rowOff>
                  </to>
                </anchor>
              </controlPr>
            </control>
          </mc:Choice>
        </mc:AlternateContent>
        <mc:AlternateContent xmlns:mc="http://schemas.openxmlformats.org/markup-compatibility/2006">
          <mc:Choice Requires="x14">
            <control shapeId="2952" r:id="rId143" name="Check Box 904">
              <controlPr defaultSize="0" autoFill="0" autoLine="0" autoPict="0">
                <anchor moveWithCells="1">
                  <from>
                    <xdr:col>2</xdr:col>
                    <xdr:colOff>1666875</xdr:colOff>
                    <xdr:row>152</xdr:row>
                    <xdr:rowOff>180975</xdr:rowOff>
                  </from>
                  <to>
                    <xdr:col>3</xdr:col>
                    <xdr:colOff>1504950</xdr:colOff>
                    <xdr:row>153</xdr:row>
                    <xdr:rowOff>161925</xdr:rowOff>
                  </to>
                </anchor>
              </controlPr>
            </control>
          </mc:Choice>
        </mc:AlternateContent>
        <mc:AlternateContent xmlns:mc="http://schemas.openxmlformats.org/markup-compatibility/2006">
          <mc:Choice Requires="x14">
            <control shapeId="2953" r:id="rId144" name="Check Box 905">
              <controlPr defaultSize="0" autoFill="0" autoLine="0" autoPict="0">
                <anchor moveWithCells="1">
                  <from>
                    <xdr:col>3</xdr:col>
                    <xdr:colOff>1600200</xdr:colOff>
                    <xdr:row>152</xdr:row>
                    <xdr:rowOff>209550</xdr:rowOff>
                  </from>
                  <to>
                    <xdr:col>4</xdr:col>
                    <xdr:colOff>228600</xdr:colOff>
                    <xdr:row>153</xdr:row>
                    <xdr:rowOff>152400</xdr:rowOff>
                  </to>
                </anchor>
              </controlPr>
            </control>
          </mc:Choice>
        </mc:AlternateContent>
        <mc:AlternateContent xmlns:mc="http://schemas.openxmlformats.org/markup-compatibility/2006">
          <mc:Choice Requires="x14">
            <control shapeId="2954" r:id="rId145" name="Check Box 906">
              <controlPr defaultSize="0" autoFill="0" autoLine="0" autoPict="0">
                <anchor moveWithCells="1">
                  <from>
                    <xdr:col>4</xdr:col>
                    <xdr:colOff>581025</xdr:colOff>
                    <xdr:row>151</xdr:row>
                    <xdr:rowOff>200025</xdr:rowOff>
                  </from>
                  <to>
                    <xdr:col>4</xdr:col>
                    <xdr:colOff>1447800</xdr:colOff>
                    <xdr:row>152</xdr:row>
                    <xdr:rowOff>209550</xdr:rowOff>
                  </to>
                </anchor>
              </controlPr>
            </control>
          </mc:Choice>
        </mc:AlternateContent>
        <mc:AlternateContent xmlns:mc="http://schemas.openxmlformats.org/markup-compatibility/2006">
          <mc:Choice Requires="x14">
            <control shapeId="2955" r:id="rId146" name="Check Box 907">
              <controlPr defaultSize="0" autoFill="0" autoLine="0" autoPict="0">
                <anchor moveWithCells="1">
                  <from>
                    <xdr:col>4</xdr:col>
                    <xdr:colOff>1628775</xdr:colOff>
                    <xdr:row>152</xdr:row>
                    <xdr:rowOff>209550</xdr:rowOff>
                  </from>
                  <to>
                    <xdr:col>16383</xdr:col>
                    <xdr:colOff>9525</xdr:colOff>
                    <xdr:row>153</xdr:row>
                    <xdr:rowOff>152400</xdr:rowOff>
                  </to>
                </anchor>
              </controlPr>
            </control>
          </mc:Choice>
        </mc:AlternateContent>
        <mc:AlternateContent xmlns:mc="http://schemas.openxmlformats.org/markup-compatibility/2006">
          <mc:Choice Requires="x14">
            <control shapeId="2956" r:id="rId147" name="Check Box 908">
              <controlPr defaultSize="0" autoFill="0" autoLine="0" autoPict="0">
                <anchor moveWithCells="1">
                  <from>
                    <xdr:col>4</xdr:col>
                    <xdr:colOff>581025</xdr:colOff>
                    <xdr:row>152</xdr:row>
                    <xdr:rowOff>190500</xdr:rowOff>
                  </from>
                  <to>
                    <xdr:col>4</xdr:col>
                    <xdr:colOff>1314450</xdr:colOff>
                    <xdr:row>153</xdr:row>
                    <xdr:rowOff>171450</xdr:rowOff>
                  </to>
                </anchor>
              </controlPr>
            </control>
          </mc:Choice>
        </mc:AlternateContent>
        <mc:AlternateContent xmlns:mc="http://schemas.openxmlformats.org/markup-compatibility/2006">
          <mc:Choice Requires="x14">
            <control shapeId="2957" r:id="rId148" name="Check Box 909">
              <controlPr defaultSize="0" autoFill="0" autoLine="0" autoPict="0">
                <anchor moveWithCells="1">
                  <from>
                    <xdr:col>2</xdr:col>
                    <xdr:colOff>1666875</xdr:colOff>
                    <xdr:row>153</xdr:row>
                    <xdr:rowOff>161925</xdr:rowOff>
                  </from>
                  <to>
                    <xdr:col>3</xdr:col>
                    <xdr:colOff>1514475</xdr:colOff>
                    <xdr:row>154</xdr:row>
                    <xdr:rowOff>142875</xdr:rowOff>
                  </to>
                </anchor>
              </controlPr>
            </control>
          </mc:Choice>
        </mc:AlternateContent>
        <mc:AlternateContent xmlns:mc="http://schemas.openxmlformats.org/markup-compatibility/2006">
          <mc:Choice Requires="x14">
            <control shapeId="2958" r:id="rId149" name="Check Box 910">
              <controlPr defaultSize="0" autoFill="0" autoLine="0" autoPict="0">
                <anchor moveWithCells="1">
                  <from>
                    <xdr:col>3</xdr:col>
                    <xdr:colOff>1600200</xdr:colOff>
                    <xdr:row>153</xdr:row>
                    <xdr:rowOff>180975</xdr:rowOff>
                  </from>
                  <to>
                    <xdr:col>4</xdr:col>
                    <xdr:colOff>228600</xdr:colOff>
                    <xdr:row>154</xdr:row>
                    <xdr:rowOff>123825</xdr:rowOff>
                  </to>
                </anchor>
              </controlPr>
            </control>
          </mc:Choice>
        </mc:AlternateContent>
        <mc:AlternateContent xmlns:mc="http://schemas.openxmlformats.org/markup-compatibility/2006">
          <mc:Choice Requires="x14">
            <control shapeId="2959" r:id="rId150" name="Check Box 911">
              <controlPr defaultSize="0" autoFill="0" autoLine="0" autoPict="0">
                <anchor moveWithCells="1">
                  <from>
                    <xdr:col>4</xdr:col>
                    <xdr:colOff>581025</xdr:colOff>
                    <xdr:row>153</xdr:row>
                    <xdr:rowOff>161925</xdr:rowOff>
                  </from>
                  <to>
                    <xdr:col>4</xdr:col>
                    <xdr:colOff>1647825</xdr:colOff>
                    <xdr:row>154</xdr:row>
                    <xdr:rowOff>104775</xdr:rowOff>
                  </to>
                </anchor>
              </controlPr>
            </control>
          </mc:Choice>
        </mc:AlternateContent>
        <mc:AlternateContent xmlns:mc="http://schemas.openxmlformats.org/markup-compatibility/2006">
          <mc:Choice Requires="x14">
            <control shapeId="2960" r:id="rId151" name="Check Box 912">
              <controlPr defaultSize="0" autoFill="0" autoLine="0" autoPict="0">
                <anchor moveWithCells="1">
                  <from>
                    <xdr:col>4</xdr:col>
                    <xdr:colOff>1638300</xdr:colOff>
                    <xdr:row>153</xdr:row>
                    <xdr:rowOff>171450</xdr:rowOff>
                  </from>
                  <to>
                    <xdr:col>5</xdr:col>
                    <xdr:colOff>0</xdr:colOff>
                    <xdr:row>154</xdr:row>
                    <xdr:rowOff>114300</xdr:rowOff>
                  </to>
                </anchor>
              </controlPr>
            </control>
          </mc:Choice>
        </mc:AlternateContent>
        <mc:AlternateContent xmlns:mc="http://schemas.openxmlformats.org/markup-compatibility/2006">
          <mc:Choice Requires="x14">
            <control shapeId="2961" r:id="rId152" name="Check Box 913">
              <controlPr defaultSize="0" autoFill="0" autoLine="0" autoPict="0">
                <anchor moveWithCells="1">
                  <from>
                    <xdr:col>2</xdr:col>
                    <xdr:colOff>1685925</xdr:colOff>
                    <xdr:row>194</xdr:row>
                    <xdr:rowOff>209550</xdr:rowOff>
                  </from>
                  <to>
                    <xdr:col>3</xdr:col>
                    <xdr:colOff>1590675</xdr:colOff>
                    <xdr:row>195</xdr:row>
                    <xdr:rowOff>228600</xdr:rowOff>
                  </to>
                </anchor>
              </controlPr>
            </control>
          </mc:Choice>
        </mc:AlternateContent>
        <mc:AlternateContent xmlns:mc="http://schemas.openxmlformats.org/markup-compatibility/2006">
          <mc:Choice Requires="x14">
            <control shapeId="2962" r:id="rId153" name="Check Box 914">
              <controlPr defaultSize="0" autoFill="0" autoLine="0" autoPict="0">
                <anchor moveWithCells="1">
                  <from>
                    <xdr:col>4</xdr:col>
                    <xdr:colOff>1638300</xdr:colOff>
                    <xdr:row>195</xdr:row>
                    <xdr:rowOff>19050</xdr:rowOff>
                  </from>
                  <to>
                    <xdr:col>5</xdr:col>
                    <xdr:colOff>0</xdr:colOff>
                    <xdr:row>195</xdr:row>
                    <xdr:rowOff>209550</xdr:rowOff>
                  </to>
                </anchor>
              </controlPr>
            </control>
          </mc:Choice>
        </mc:AlternateContent>
        <mc:AlternateContent xmlns:mc="http://schemas.openxmlformats.org/markup-compatibility/2006">
          <mc:Choice Requires="x14">
            <control shapeId="2963" r:id="rId154" name="Check Box 915">
              <controlPr defaultSize="0" autoFill="0" autoLine="0" autoPict="0">
                <anchor moveWithCells="1">
                  <from>
                    <xdr:col>3</xdr:col>
                    <xdr:colOff>1609725</xdr:colOff>
                    <xdr:row>194</xdr:row>
                    <xdr:rowOff>238125</xdr:rowOff>
                  </from>
                  <to>
                    <xdr:col>4</xdr:col>
                    <xdr:colOff>457200</xdr:colOff>
                    <xdr:row>195</xdr:row>
                    <xdr:rowOff>228600</xdr:rowOff>
                  </to>
                </anchor>
              </controlPr>
            </control>
          </mc:Choice>
        </mc:AlternateContent>
        <mc:AlternateContent xmlns:mc="http://schemas.openxmlformats.org/markup-compatibility/2006">
          <mc:Choice Requires="x14">
            <control shapeId="2964" r:id="rId155" name="Check Box 916">
              <controlPr defaultSize="0" autoFill="0" autoLine="0" autoPict="0">
                <anchor moveWithCells="1">
                  <from>
                    <xdr:col>2</xdr:col>
                    <xdr:colOff>1685925</xdr:colOff>
                    <xdr:row>195</xdr:row>
                    <xdr:rowOff>209550</xdr:rowOff>
                  </from>
                  <to>
                    <xdr:col>3</xdr:col>
                    <xdr:colOff>1524000</xdr:colOff>
                    <xdr:row>196</xdr:row>
                    <xdr:rowOff>190500</xdr:rowOff>
                  </to>
                </anchor>
              </controlPr>
            </control>
          </mc:Choice>
        </mc:AlternateContent>
        <mc:AlternateContent xmlns:mc="http://schemas.openxmlformats.org/markup-compatibility/2006">
          <mc:Choice Requires="x14">
            <control shapeId="2965" r:id="rId156" name="Check Box 917">
              <controlPr defaultSize="0" autoFill="0" autoLine="0" autoPict="0">
                <anchor moveWithCells="1">
                  <from>
                    <xdr:col>3</xdr:col>
                    <xdr:colOff>1619250</xdr:colOff>
                    <xdr:row>195</xdr:row>
                    <xdr:rowOff>238125</xdr:rowOff>
                  </from>
                  <to>
                    <xdr:col>4</xdr:col>
                    <xdr:colOff>247650</xdr:colOff>
                    <xdr:row>196</xdr:row>
                    <xdr:rowOff>180975</xdr:rowOff>
                  </to>
                </anchor>
              </controlPr>
            </control>
          </mc:Choice>
        </mc:AlternateContent>
        <mc:AlternateContent xmlns:mc="http://schemas.openxmlformats.org/markup-compatibility/2006">
          <mc:Choice Requires="x14">
            <control shapeId="2966" r:id="rId157" name="Check Box 918">
              <controlPr defaultSize="0" autoFill="0" autoLine="0" autoPict="0">
                <anchor moveWithCells="1">
                  <from>
                    <xdr:col>4</xdr:col>
                    <xdr:colOff>600075</xdr:colOff>
                    <xdr:row>194</xdr:row>
                    <xdr:rowOff>228600</xdr:rowOff>
                  </from>
                  <to>
                    <xdr:col>4</xdr:col>
                    <xdr:colOff>1466850</xdr:colOff>
                    <xdr:row>195</xdr:row>
                    <xdr:rowOff>238125</xdr:rowOff>
                  </to>
                </anchor>
              </controlPr>
            </control>
          </mc:Choice>
        </mc:AlternateContent>
        <mc:AlternateContent xmlns:mc="http://schemas.openxmlformats.org/markup-compatibility/2006">
          <mc:Choice Requires="x14">
            <control shapeId="2967" r:id="rId158" name="Check Box 919">
              <controlPr defaultSize="0" autoFill="0" autoLine="0" autoPict="0">
                <anchor moveWithCells="1">
                  <from>
                    <xdr:col>4</xdr:col>
                    <xdr:colOff>1647825</xdr:colOff>
                    <xdr:row>195</xdr:row>
                    <xdr:rowOff>238125</xdr:rowOff>
                  </from>
                  <to>
                    <xdr:col>16383</xdr:col>
                    <xdr:colOff>28575</xdr:colOff>
                    <xdr:row>196</xdr:row>
                    <xdr:rowOff>180975</xdr:rowOff>
                  </to>
                </anchor>
              </controlPr>
            </control>
          </mc:Choice>
        </mc:AlternateContent>
        <mc:AlternateContent xmlns:mc="http://schemas.openxmlformats.org/markup-compatibility/2006">
          <mc:Choice Requires="x14">
            <control shapeId="2968" r:id="rId159" name="Check Box 920">
              <controlPr defaultSize="0" autoFill="0" autoLine="0" autoPict="0">
                <anchor moveWithCells="1">
                  <from>
                    <xdr:col>4</xdr:col>
                    <xdr:colOff>600075</xdr:colOff>
                    <xdr:row>195</xdr:row>
                    <xdr:rowOff>219075</xdr:rowOff>
                  </from>
                  <to>
                    <xdr:col>4</xdr:col>
                    <xdr:colOff>1333500</xdr:colOff>
                    <xdr:row>196</xdr:row>
                    <xdr:rowOff>200025</xdr:rowOff>
                  </to>
                </anchor>
              </controlPr>
            </control>
          </mc:Choice>
        </mc:AlternateContent>
        <mc:AlternateContent xmlns:mc="http://schemas.openxmlformats.org/markup-compatibility/2006">
          <mc:Choice Requires="x14">
            <control shapeId="2969" r:id="rId160" name="Check Box 921">
              <controlPr defaultSize="0" autoFill="0" autoLine="0" autoPict="0">
                <anchor moveWithCells="1">
                  <from>
                    <xdr:col>2</xdr:col>
                    <xdr:colOff>1685925</xdr:colOff>
                    <xdr:row>196</xdr:row>
                    <xdr:rowOff>190500</xdr:rowOff>
                  </from>
                  <to>
                    <xdr:col>3</xdr:col>
                    <xdr:colOff>1533525</xdr:colOff>
                    <xdr:row>197</xdr:row>
                    <xdr:rowOff>171450</xdr:rowOff>
                  </to>
                </anchor>
              </controlPr>
            </control>
          </mc:Choice>
        </mc:AlternateContent>
        <mc:AlternateContent xmlns:mc="http://schemas.openxmlformats.org/markup-compatibility/2006">
          <mc:Choice Requires="x14">
            <control shapeId="2970" r:id="rId161" name="Check Box 922">
              <controlPr defaultSize="0" autoFill="0" autoLine="0" autoPict="0">
                <anchor moveWithCells="1">
                  <from>
                    <xdr:col>3</xdr:col>
                    <xdr:colOff>1619250</xdr:colOff>
                    <xdr:row>196</xdr:row>
                    <xdr:rowOff>209550</xdr:rowOff>
                  </from>
                  <to>
                    <xdr:col>4</xdr:col>
                    <xdr:colOff>247650</xdr:colOff>
                    <xdr:row>197</xdr:row>
                    <xdr:rowOff>152400</xdr:rowOff>
                  </to>
                </anchor>
              </controlPr>
            </control>
          </mc:Choice>
        </mc:AlternateContent>
        <mc:AlternateContent xmlns:mc="http://schemas.openxmlformats.org/markup-compatibility/2006">
          <mc:Choice Requires="x14">
            <control shapeId="2971" r:id="rId162" name="Check Box 923">
              <controlPr defaultSize="0" autoFill="0" autoLine="0" autoPict="0">
                <anchor moveWithCells="1">
                  <from>
                    <xdr:col>4</xdr:col>
                    <xdr:colOff>600075</xdr:colOff>
                    <xdr:row>196</xdr:row>
                    <xdr:rowOff>190500</xdr:rowOff>
                  </from>
                  <to>
                    <xdr:col>4</xdr:col>
                    <xdr:colOff>1666875</xdr:colOff>
                    <xdr:row>197</xdr:row>
                    <xdr:rowOff>133350</xdr:rowOff>
                  </to>
                </anchor>
              </controlPr>
            </control>
          </mc:Choice>
        </mc:AlternateContent>
        <mc:AlternateContent xmlns:mc="http://schemas.openxmlformats.org/markup-compatibility/2006">
          <mc:Choice Requires="x14">
            <control shapeId="2972" r:id="rId163" name="Check Box 924">
              <controlPr defaultSize="0" autoFill="0" autoLine="0" autoPict="0">
                <anchor moveWithCells="1">
                  <from>
                    <xdr:col>4</xdr:col>
                    <xdr:colOff>1657350</xdr:colOff>
                    <xdr:row>196</xdr:row>
                    <xdr:rowOff>200025</xdr:rowOff>
                  </from>
                  <to>
                    <xdr:col>16383</xdr:col>
                    <xdr:colOff>19050</xdr:colOff>
                    <xdr:row>197</xdr:row>
                    <xdr:rowOff>142875</xdr:rowOff>
                  </to>
                </anchor>
              </controlPr>
            </control>
          </mc:Choice>
        </mc:AlternateContent>
        <mc:AlternateContent xmlns:mc="http://schemas.openxmlformats.org/markup-compatibility/2006">
          <mc:Choice Requires="x14">
            <control shapeId="2973" r:id="rId164" name="Check Box 925">
              <controlPr defaultSize="0" autoFill="0" autoLine="0" autoPict="0">
                <anchor moveWithCells="1">
                  <from>
                    <xdr:col>2</xdr:col>
                    <xdr:colOff>1685925</xdr:colOff>
                    <xdr:row>215</xdr:row>
                    <xdr:rowOff>209550</xdr:rowOff>
                  </from>
                  <to>
                    <xdr:col>3</xdr:col>
                    <xdr:colOff>1590675</xdr:colOff>
                    <xdr:row>216</xdr:row>
                    <xdr:rowOff>228600</xdr:rowOff>
                  </to>
                </anchor>
              </controlPr>
            </control>
          </mc:Choice>
        </mc:AlternateContent>
        <mc:AlternateContent xmlns:mc="http://schemas.openxmlformats.org/markup-compatibility/2006">
          <mc:Choice Requires="x14">
            <control shapeId="2974" r:id="rId165" name="Check Box 926">
              <controlPr defaultSize="0" autoFill="0" autoLine="0" autoPict="0">
                <anchor moveWithCells="1">
                  <from>
                    <xdr:col>4</xdr:col>
                    <xdr:colOff>1638300</xdr:colOff>
                    <xdr:row>216</xdr:row>
                    <xdr:rowOff>19050</xdr:rowOff>
                  </from>
                  <to>
                    <xdr:col>5</xdr:col>
                    <xdr:colOff>0</xdr:colOff>
                    <xdr:row>216</xdr:row>
                    <xdr:rowOff>209550</xdr:rowOff>
                  </to>
                </anchor>
              </controlPr>
            </control>
          </mc:Choice>
        </mc:AlternateContent>
        <mc:AlternateContent xmlns:mc="http://schemas.openxmlformats.org/markup-compatibility/2006">
          <mc:Choice Requires="x14">
            <control shapeId="2975" r:id="rId166" name="Check Box 927">
              <controlPr defaultSize="0" autoFill="0" autoLine="0" autoPict="0">
                <anchor moveWithCells="1">
                  <from>
                    <xdr:col>3</xdr:col>
                    <xdr:colOff>1609725</xdr:colOff>
                    <xdr:row>215</xdr:row>
                    <xdr:rowOff>238125</xdr:rowOff>
                  </from>
                  <to>
                    <xdr:col>4</xdr:col>
                    <xdr:colOff>457200</xdr:colOff>
                    <xdr:row>216</xdr:row>
                    <xdr:rowOff>228600</xdr:rowOff>
                  </to>
                </anchor>
              </controlPr>
            </control>
          </mc:Choice>
        </mc:AlternateContent>
        <mc:AlternateContent xmlns:mc="http://schemas.openxmlformats.org/markup-compatibility/2006">
          <mc:Choice Requires="x14">
            <control shapeId="2976" r:id="rId167" name="Check Box 928">
              <controlPr defaultSize="0" autoFill="0" autoLine="0" autoPict="0">
                <anchor moveWithCells="1">
                  <from>
                    <xdr:col>2</xdr:col>
                    <xdr:colOff>1685925</xdr:colOff>
                    <xdr:row>216</xdr:row>
                    <xdr:rowOff>209550</xdr:rowOff>
                  </from>
                  <to>
                    <xdr:col>3</xdr:col>
                    <xdr:colOff>1524000</xdr:colOff>
                    <xdr:row>217</xdr:row>
                    <xdr:rowOff>190500</xdr:rowOff>
                  </to>
                </anchor>
              </controlPr>
            </control>
          </mc:Choice>
        </mc:AlternateContent>
        <mc:AlternateContent xmlns:mc="http://schemas.openxmlformats.org/markup-compatibility/2006">
          <mc:Choice Requires="x14">
            <control shapeId="2977" r:id="rId168" name="Check Box 929">
              <controlPr defaultSize="0" autoFill="0" autoLine="0" autoPict="0">
                <anchor moveWithCells="1">
                  <from>
                    <xdr:col>3</xdr:col>
                    <xdr:colOff>1619250</xdr:colOff>
                    <xdr:row>216</xdr:row>
                    <xdr:rowOff>238125</xdr:rowOff>
                  </from>
                  <to>
                    <xdr:col>4</xdr:col>
                    <xdr:colOff>247650</xdr:colOff>
                    <xdr:row>217</xdr:row>
                    <xdr:rowOff>180975</xdr:rowOff>
                  </to>
                </anchor>
              </controlPr>
            </control>
          </mc:Choice>
        </mc:AlternateContent>
        <mc:AlternateContent xmlns:mc="http://schemas.openxmlformats.org/markup-compatibility/2006">
          <mc:Choice Requires="x14">
            <control shapeId="2978" r:id="rId169" name="Check Box 930">
              <controlPr defaultSize="0" autoFill="0" autoLine="0" autoPict="0">
                <anchor moveWithCells="1">
                  <from>
                    <xdr:col>4</xdr:col>
                    <xdr:colOff>600075</xdr:colOff>
                    <xdr:row>215</xdr:row>
                    <xdr:rowOff>228600</xdr:rowOff>
                  </from>
                  <to>
                    <xdr:col>4</xdr:col>
                    <xdr:colOff>1466850</xdr:colOff>
                    <xdr:row>216</xdr:row>
                    <xdr:rowOff>238125</xdr:rowOff>
                  </to>
                </anchor>
              </controlPr>
            </control>
          </mc:Choice>
        </mc:AlternateContent>
        <mc:AlternateContent xmlns:mc="http://schemas.openxmlformats.org/markup-compatibility/2006">
          <mc:Choice Requires="x14">
            <control shapeId="2979" r:id="rId170" name="Check Box 931">
              <controlPr defaultSize="0" autoFill="0" autoLine="0" autoPict="0">
                <anchor moveWithCells="1">
                  <from>
                    <xdr:col>4</xdr:col>
                    <xdr:colOff>1647825</xdr:colOff>
                    <xdr:row>216</xdr:row>
                    <xdr:rowOff>238125</xdr:rowOff>
                  </from>
                  <to>
                    <xdr:col>16383</xdr:col>
                    <xdr:colOff>28575</xdr:colOff>
                    <xdr:row>217</xdr:row>
                    <xdr:rowOff>180975</xdr:rowOff>
                  </to>
                </anchor>
              </controlPr>
            </control>
          </mc:Choice>
        </mc:AlternateContent>
        <mc:AlternateContent xmlns:mc="http://schemas.openxmlformats.org/markup-compatibility/2006">
          <mc:Choice Requires="x14">
            <control shapeId="2980" r:id="rId171" name="Check Box 932">
              <controlPr defaultSize="0" autoFill="0" autoLine="0" autoPict="0">
                <anchor moveWithCells="1">
                  <from>
                    <xdr:col>4</xdr:col>
                    <xdr:colOff>600075</xdr:colOff>
                    <xdr:row>216</xdr:row>
                    <xdr:rowOff>219075</xdr:rowOff>
                  </from>
                  <to>
                    <xdr:col>4</xdr:col>
                    <xdr:colOff>1333500</xdr:colOff>
                    <xdr:row>217</xdr:row>
                    <xdr:rowOff>200025</xdr:rowOff>
                  </to>
                </anchor>
              </controlPr>
            </control>
          </mc:Choice>
        </mc:AlternateContent>
        <mc:AlternateContent xmlns:mc="http://schemas.openxmlformats.org/markup-compatibility/2006">
          <mc:Choice Requires="x14">
            <control shapeId="2981" r:id="rId172" name="Check Box 933">
              <controlPr defaultSize="0" autoFill="0" autoLine="0" autoPict="0">
                <anchor moveWithCells="1">
                  <from>
                    <xdr:col>2</xdr:col>
                    <xdr:colOff>1685925</xdr:colOff>
                    <xdr:row>217</xdr:row>
                    <xdr:rowOff>190500</xdr:rowOff>
                  </from>
                  <to>
                    <xdr:col>3</xdr:col>
                    <xdr:colOff>1533525</xdr:colOff>
                    <xdr:row>218</xdr:row>
                    <xdr:rowOff>171450</xdr:rowOff>
                  </to>
                </anchor>
              </controlPr>
            </control>
          </mc:Choice>
        </mc:AlternateContent>
        <mc:AlternateContent xmlns:mc="http://schemas.openxmlformats.org/markup-compatibility/2006">
          <mc:Choice Requires="x14">
            <control shapeId="2982" r:id="rId173" name="Check Box 934">
              <controlPr defaultSize="0" autoFill="0" autoLine="0" autoPict="0">
                <anchor moveWithCells="1">
                  <from>
                    <xdr:col>3</xdr:col>
                    <xdr:colOff>1619250</xdr:colOff>
                    <xdr:row>217</xdr:row>
                    <xdr:rowOff>209550</xdr:rowOff>
                  </from>
                  <to>
                    <xdr:col>4</xdr:col>
                    <xdr:colOff>247650</xdr:colOff>
                    <xdr:row>218</xdr:row>
                    <xdr:rowOff>152400</xdr:rowOff>
                  </to>
                </anchor>
              </controlPr>
            </control>
          </mc:Choice>
        </mc:AlternateContent>
        <mc:AlternateContent xmlns:mc="http://schemas.openxmlformats.org/markup-compatibility/2006">
          <mc:Choice Requires="x14">
            <control shapeId="2983" r:id="rId174" name="Check Box 935">
              <controlPr defaultSize="0" autoFill="0" autoLine="0" autoPict="0">
                <anchor moveWithCells="1">
                  <from>
                    <xdr:col>4</xdr:col>
                    <xdr:colOff>600075</xdr:colOff>
                    <xdr:row>217</xdr:row>
                    <xdr:rowOff>190500</xdr:rowOff>
                  </from>
                  <to>
                    <xdr:col>4</xdr:col>
                    <xdr:colOff>1666875</xdr:colOff>
                    <xdr:row>218</xdr:row>
                    <xdr:rowOff>133350</xdr:rowOff>
                  </to>
                </anchor>
              </controlPr>
            </control>
          </mc:Choice>
        </mc:AlternateContent>
        <mc:AlternateContent xmlns:mc="http://schemas.openxmlformats.org/markup-compatibility/2006">
          <mc:Choice Requires="x14">
            <control shapeId="2984" r:id="rId175" name="Check Box 936">
              <controlPr defaultSize="0" autoFill="0" autoLine="0" autoPict="0">
                <anchor moveWithCells="1">
                  <from>
                    <xdr:col>4</xdr:col>
                    <xdr:colOff>1657350</xdr:colOff>
                    <xdr:row>217</xdr:row>
                    <xdr:rowOff>200025</xdr:rowOff>
                  </from>
                  <to>
                    <xdr:col>16383</xdr:col>
                    <xdr:colOff>19050</xdr:colOff>
                    <xdr:row>218</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77"/>
  <sheetViews>
    <sheetView showGridLines="0" showRowColHeaders="0" workbookViewId="0">
      <selection activeCell="G1" sqref="G1"/>
    </sheetView>
  </sheetViews>
  <sheetFormatPr defaultRowHeight="36.75" customHeight="1"/>
  <cols>
    <col min="1" max="1" width="3.28515625" style="5" customWidth="1"/>
    <col min="2" max="2" width="6.5703125" style="5" customWidth="1"/>
    <col min="3" max="3" width="30.7109375" style="235" customWidth="1"/>
    <col min="4" max="4" width="6.5703125" style="5" customWidth="1"/>
    <col min="5" max="5" width="30.7109375" style="235" customWidth="1"/>
    <col min="6" max="6" width="6.5703125" style="5" customWidth="1"/>
    <col min="7" max="7" width="30.7109375" style="235" customWidth="1"/>
    <col min="8" max="8" width="9.140625" style="5"/>
    <col min="9" max="45" width="0" style="5" hidden="1" customWidth="1"/>
    <col min="46" max="46" width="31" style="5" hidden="1" customWidth="1"/>
    <col min="47" max="60" width="0" style="5" hidden="1" customWidth="1"/>
    <col min="61" max="16384" width="9.140625" style="5"/>
  </cols>
  <sheetData>
    <row r="1" spans="1:46" ht="39.75" customHeight="1">
      <c r="B1" s="234" t="s">
        <v>445</v>
      </c>
    </row>
    <row r="2" spans="1:46" ht="36.75" customHeight="1" thickBot="1">
      <c r="B2" s="256" t="s">
        <v>385</v>
      </c>
      <c r="C2" s="257"/>
      <c r="D2" s="253"/>
      <c r="E2" s="254"/>
      <c r="F2" s="318" t="s">
        <v>451</v>
      </c>
      <c r="G2" s="319"/>
      <c r="I2" s="259">
        <v>14</v>
      </c>
      <c r="J2" s="259">
        <v>10</v>
      </c>
      <c r="K2" s="259">
        <v>29</v>
      </c>
      <c r="L2" s="259">
        <v>26</v>
      </c>
      <c r="M2" s="259">
        <v>30</v>
      </c>
      <c r="N2" s="259">
        <v>27</v>
      </c>
      <c r="O2" s="259">
        <v>28</v>
      </c>
      <c r="P2" s="259">
        <v>25</v>
      </c>
      <c r="Q2" s="259">
        <v>19</v>
      </c>
      <c r="R2" s="259">
        <v>13</v>
      </c>
      <c r="S2" s="259">
        <v>18</v>
      </c>
      <c r="T2" s="259">
        <v>6</v>
      </c>
      <c r="U2" s="259">
        <v>22</v>
      </c>
      <c r="V2" s="259">
        <v>21</v>
      </c>
      <c r="W2" s="259">
        <v>20</v>
      </c>
      <c r="X2" s="259">
        <v>17</v>
      </c>
      <c r="Y2" s="259">
        <v>9</v>
      </c>
      <c r="Z2" s="259">
        <v>16</v>
      </c>
      <c r="AA2" s="259">
        <v>8</v>
      </c>
      <c r="AB2" s="259">
        <v>7</v>
      </c>
      <c r="AC2" s="259">
        <v>12</v>
      </c>
      <c r="AD2" s="259">
        <v>23</v>
      </c>
      <c r="AE2" s="259">
        <v>24</v>
      </c>
      <c r="AF2" s="259">
        <v>15</v>
      </c>
      <c r="AG2" s="259">
        <v>4</v>
      </c>
      <c r="AH2" s="259">
        <v>3</v>
      </c>
      <c r="AI2" s="259">
        <v>11</v>
      </c>
      <c r="AJ2" s="259">
        <v>2</v>
      </c>
      <c r="AK2" s="259">
        <v>5</v>
      </c>
      <c r="AL2" s="259">
        <v>32</v>
      </c>
      <c r="AM2" s="259">
        <v>31</v>
      </c>
      <c r="AN2" s="259">
        <v>33</v>
      </c>
      <c r="AO2" s="259">
        <v>34</v>
      </c>
      <c r="AP2" s="259">
        <v>1</v>
      </c>
      <c r="AS2" s="5">
        <v>34</v>
      </c>
      <c r="AT2" s="240" t="s">
        <v>426</v>
      </c>
    </row>
    <row r="3" spans="1:46" ht="32.25" customHeight="1" thickTop="1">
      <c r="A3" s="255"/>
      <c r="B3" s="236"/>
      <c r="C3" s="239" t="s">
        <v>386</v>
      </c>
      <c r="D3" s="250"/>
      <c r="E3" s="240" t="s">
        <v>393</v>
      </c>
      <c r="F3" s="250"/>
      <c r="G3" s="240" t="s">
        <v>400</v>
      </c>
      <c r="Y3" s="5" t="b">
        <v>0</v>
      </c>
      <c r="AS3" s="5">
        <v>33</v>
      </c>
      <c r="AT3" s="240" t="s">
        <v>424</v>
      </c>
    </row>
    <row r="4" spans="1:46" ht="32.25" customHeight="1">
      <c r="A4" s="255"/>
      <c r="B4" s="237"/>
      <c r="C4" s="240" t="s">
        <v>387</v>
      </c>
      <c r="D4" s="237"/>
      <c r="E4" s="252" t="s">
        <v>394</v>
      </c>
      <c r="F4" s="237"/>
      <c r="G4" s="252" t="s">
        <v>401</v>
      </c>
      <c r="I4" s="5">
        <f>IF(I3=TRUE,I2,0)</f>
        <v>0</v>
      </c>
      <c r="J4" s="5">
        <f t="shared" ref="J4:AP4" si="0">IF(J3=TRUE,J2,0)</f>
        <v>0</v>
      </c>
      <c r="K4" s="5">
        <f t="shared" si="0"/>
        <v>0</v>
      </c>
      <c r="L4" s="5">
        <f t="shared" si="0"/>
        <v>0</v>
      </c>
      <c r="M4" s="5">
        <f t="shared" si="0"/>
        <v>0</v>
      </c>
      <c r="N4" s="5">
        <f t="shared" si="0"/>
        <v>0</v>
      </c>
      <c r="O4" s="5">
        <f t="shared" si="0"/>
        <v>0</v>
      </c>
      <c r="P4" s="5">
        <f t="shared" si="0"/>
        <v>0</v>
      </c>
      <c r="Q4" s="5">
        <f t="shared" si="0"/>
        <v>0</v>
      </c>
      <c r="R4" s="5">
        <f t="shared" si="0"/>
        <v>0</v>
      </c>
      <c r="S4" s="5">
        <f t="shared" si="0"/>
        <v>0</v>
      </c>
      <c r="T4" s="5">
        <f t="shared" si="0"/>
        <v>0</v>
      </c>
      <c r="U4" s="5">
        <f t="shared" si="0"/>
        <v>0</v>
      </c>
      <c r="V4" s="5">
        <f t="shared" si="0"/>
        <v>0</v>
      </c>
      <c r="W4" s="5">
        <f t="shared" si="0"/>
        <v>0</v>
      </c>
      <c r="X4" s="5">
        <f t="shared" si="0"/>
        <v>0</v>
      </c>
      <c r="Y4" s="5">
        <f t="shared" si="0"/>
        <v>0</v>
      </c>
      <c r="Z4" s="5">
        <f t="shared" si="0"/>
        <v>0</v>
      </c>
      <c r="AA4" s="5">
        <f t="shared" si="0"/>
        <v>0</v>
      </c>
      <c r="AB4" s="5">
        <f t="shared" si="0"/>
        <v>0</v>
      </c>
      <c r="AC4" s="5">
        <f t="shared" si="0"/>
        <v>0</v>
      </c>
      <c r="AD4" s="5">
        <f t="shared" si="0"/>
        <v>0</v>
      </c>
      <c r="AE4" s="5">
        <f t="shared" si="0"/>
        <v>0</v>
      </c>
      <c r="AF4" s="5">
        <f t="shared" si="0"/>
        <v>0</v>
      </c>
      <c r="AG4" s="5">
        <f t="shared" si="0"/>
        <v>0</v>
      </c>
      <c r="AH4" s="5">
        <f t="shared" si="0"/>
        <v>0</v>
      </c>
      <c r="AI4" s="5">
        <f t="shared" si="0"/>
        <v>0</v>
      </c>
      <c r="AJ4" s="5">
        <f t="shared" si="0"/>
        <v>0</v>
      </c>
      <c r="AK4" s="5">
        <f t="shared" si="0"/>
        <v>0</v>
      </c>
      <c r="AL4" s="5">
        <f t="shared" si="0"/>
        <v>0</v>
      </c>
      <c r="AM4" s="5">
        <f t="shared" si="0"/>
        <v>0</v>
      </c>
      <c r="AN4" s="5">
        <f t="shared" si="0"/>
        <v>0</v>
      </c>
      <c r="AO4" s="5">
        <f t="shared" si="0"/>
        <v>0</v>
      </c>
      <c r="AP4" s="5">
        <f t="shared" si="0"/>
        <v>0</v>
      </c>
      <c r="AS4" s="5">
        <v>32</v>
      </c>
      <c r="AT4" s="240" t="s">
        <v>450</v>
      </c>
    </row>
    <row r="5" spans="1:46" ht="32.25" customHeight="1">
      <c r="A5" s="255"/>
      <c r="B5" s="237"/>
      <c r="C5" s="240" t="s">
        <v>388</v>
      </c>
      <c r="D5" s="237"/>
      <c r="E5" s="240" t="s">
        <v>395</v>
      </c>
      <c r="F5" s="237"/>
      <c r="G5" s="240" t="s">
        <v>402</v>
      </c>
      <c r="AS5" s="5">
        <v>31</v>
      </c>
      <c r="AT5" s="240" t="s">
        <v>419</v>
      </c>
    </row>
    <row r="6" spans="1:46" ht="32.25" customHeight="1">
      <c r="A6" s="255"/>
      <c r="B6" s="237"/>
      <c r="C6" s="241" t="s">
        <v>389</v>
      </c>
      <c r="D6" s="237"/>
      <c r="E6" s="240" t="s">
        <v>396</v>
      </c>
      <c r="F6" s="237"/>
      <c r="G6" s="240" t="s">
        <v>403</v>
      </c>
      <c r="I6" s="5">
        <f>LARGE($I$4:$AP$4,1)</f>
        <v>0</v>
      </c>
      <c r="J6" s="5" t="str">
        <f>IF(I6=0,"",VLOOKUP(I6,$AS$2:$AT$35,2,FALSE))</f>
        <v/>
      </c>
      <c r="L6" s="5" t="b">
        <f>IF(I6&gt;0,TRUE)</f>
        <v>0</v>
      </c>
      <c r="AS6" s="5">
        <v>30</v>
      </c>
      <c r="AT6" s="240" t="s">
        <v>390</v>
      </c>
    </row>
    <row r="7" spans="1:46" ht="32.25" customHeight="1">
      <c r="A7" s="255"/>
      <c r="B7" s="237"/>
      <c r="C7" s="240" t="s">
        <v>390</v>
      </c>
      <c r="D7" s="236"/>
      <c r="E7" s="240" t="s">
        <v>397</v>
      </c>
      <c r="F7" s="236"/>
      <c r="G7" s="240" t="s">
        <v>404</v>
      </c>
      <c r="I7" s="5">
        <f>LARGE($I$4:$AP$4,2)</f>
        <v>0</v>
      </c>
      <c r="J7" s="5" t="str">
        <f>IF(I7=0,"",VLOOKUP(I7,$AS$2:$AT$35,2,FALSE))</f>
        <v/>
      </c>
      <c r="L7" s="5" t="b">
        <f t="shared" ref="L7:L10" si="1">IF(I7&gt;0,TRUE)</f>
        <v>0</v>
      </c>
      <c r="AS7" s="5">
        <v>29</v>
      </c>
      <c r="AT7" s="240" t="s">
        <v>388</v>
      </c>
    </row>
    <row r="8" spans="1:46" ht="32.25" customHeight="1">
      <c r="A8" s="255"/>
      <c r="B8" s="237"/>
      <c r="C8" s="240" t="s">
        <v>391</v>
      </c>
      <c r="D8" s="237"/>
      <c r="E8" s="240" t="s">
        <v>398</v>
      </c>
      <c r="F8" s="237"/>
      <c r="G8" s="240" t="s">
        <v>405</v>
      </c>
      <c r="I8" s="5">
        <f>LARGE($I$4:$AP$4,3)</f>
        <v>0</v>
      </c>
      <c r="J8" s="5" t="str">
        <f>IF(I8=0,"",VLOOKUP(I8,$AS$2:$AT$35,2,FALSE))</f>
        <v/>
      </c>
      <c r="L8" s="5" t="b">
        <f t="shared" si="1"/>
        <v>0</v>
      </c>
      <c r="AS8" s="5">
        <v>28</v>
      </c>
      <c r="AT8" s="240" t="s">
        <v>427</v>
      </c>
    </row>
    <row r="9" spans="1:46" ht="32.25" customHeight="1">
      <c r="A9" s="255"/>
      <c r="B9" s="237"/>
      <c r="C9" s="240" t="s">
        <v>392</v>
      </c>
      <c r="D9" s="237"/>
      <c r="E9" s="240" t="s">
        <v>399</v>
      </c>
      <c r="F9" s="237"/>
      <c r="G9" s="240" t="s">
        <v>406</v>
      </c>
      <c r="I9" s="5">
        <f>LARGE($I$4:$AP$4,4)</f>
        <v>0</v>
      </c>
      <c r="J9" s="5" t="str">
        <f>IF(I9=0,"",VLOOKUP(I9,$AS$2:$AT$35,2,FALSE))</f>
        <v/>
      </c>
      <c r="L9" s="5" t="b">
        <f t="shared" si="1"/>
        <v>0</v>
      </c>
      <c r="AS9" s="5">
        <v>27</v>
      </c>
      <c r="AT9" s="240" t="s">
        <v>449</v>
      </c>
    </row>
    <row r="10" spans="1:46" ht="32.25" customHeight="1">
      <c r="A10" s="255"/>
      <c r="B10" s="237"/>
      <c r="C10" s="240"/>
      <c r="D10" s="237"/>
      <c r="E10" s="258"/>
      <c r="F10" s="237"/>
      <c r="G10" s="238"/>
      <c r="I10" s="5">
        <f>LARGE($I$4:$AP$4,5)</f>
        <v>0</v>
      </c>
      <c r="J10" s="5" t="str">
        <f>IF(I10=0,"",VLOOKUP(I10,$AS$2:$AT$35,2,FALSE))</f>
        <v/>
      </c>
      <c r="L10" s="5" t="b">
        <f t="shared" si="1"/>
        <v>0</v>
      </c>
      <c r="AS10" s="5">
        <v>26</v>
      </c>
      <c r="AT10" s="241" t="s">
        <v>389</v>
      </c>
    </row>
    <row r="11" spans="1:46" ht="32.25" customHeight="1" thickBot="1">
      <c r="A11" s="255"/>
      <c r="B11" s="243" t="s">
        <v>407</v>
      </c>
      <c r="C11" s="244"/>
      <c r="D11" s="246" t="s">
        <v>410</v>
      </c>
      <c r="E11" s="247"/>
      <c r="F11" s="243" t="s">
        <v>413</v>
      </c>
      <c r="G11" s="248"/>
      <c r="I11" s="242">
        <f>COUNTIF(L6:L10,TRUE)</f>
        <v>0</v>
      </c>
      <c r="AS11" s="5">
        <v>25</v>
      </c>
      <c r="AT11" s="240" t="s">
        <v>393</v>
      </c>
    </row>
    <row r="12" spans="1:46" ht="32.25" customHeight="1" thickTop="1">
      <c r="A12" s="255"/>
      <c r="B12" s="237"/>
      <c r="C12" s="240" t="s">
        <v>408</v>
      </c>
      <c r="D12" s="237"/>
      <c r="E12" s="240" t="s">
        <v>411</v>
      </c>
      <c r="F12" s="237"/>
      <c r="G12" s="240" t="s">
        <v>414</v>
      </c>
      <c r="I12" s="320" t="str">
        <f>CONCATENATE(J6,IF(I11&lt;2,"",IF(I11=2," &amp; ",", ")),J7,IF(OR(I11=2,I11=1,I11=0),"",IF(I11=3," &amp; ",", ")),J8,IF(OR(I11=3,I11=2,I11=1,I11=0),"",IF(I11=4," &amp; ",", ")),J9,IF(OR(I11=4,I11=3,I11=2,I11=1,I11=0),"",IF(I11=5," &amp; ",", ")),J10)</f>
        <v/>
      </c>
      <c r="J12" s="320"/>
      <c r="K12" s="320"/>
      <c r="L12" s="320"/>
      <c r="M12" s="320"/>
      <c r="AS12" s="5">
        <v>24</v>
      </c>
      <c r="AT12" s="240" t="s">
        <v>409</v>
      </c>
    </row>
    <row r="13" spans="1:46" ht="32.25" customHeight="1">
      <c r="A13" s="255"/>
      <c r="B13" s="237"/>
      <c r="C13" s="240" t="s">
        <v>409</v>
      </c>
      <c r="D13" s="237"/>
      <c r="E13" s="240" t="s">
        <v>412</v>
      </c>
      <c r="F13" s="237"/>
      <c r="G13" s="240" t="s">
        <v>415</v>
      </c>
      <c r="AS13" s="5">
        <v>23</v>
      </c>
      <c r="AT13" s="240" t="s">
        <v>408</v>
      </c>
    </row>
    <row r="14" spans="1:46" ht="32.25" customHeight="1">
      <c r="A14" s="255"/>
      <c r="B14" s="237"/>
      <c r="C14" s="240" t="s">
        <v>254</v>
      </c>
      <c r="D14" s="249"/>
      <c r="E14" s="240"/>
      <c r="F14" s="237"/>
      <c r="G14" s="238"/>
      <c r="AS14" s="5">
        <v>22</v>
      </c>
      <c r="AT14" s="240" t="s">
        <v>398</v>
      </c>
    </row>
    <row r="15" spans="1:46" ht="32.25" customHeight="1" thickBot="1">
      <c r="A15" s="255"/>
      <c r="B15" s="243" t="s">
        <v>416</v>
      </c>
      <c r="C15" s="244"/>
      <c r="D15" s="251"/>
      <c r="E15" s="245"/>
      <c r="F15" s="243" t="s">
        <v>423</v>
      </c>
      <c r="G15" s="244"/>
      <c r="AS15" s="5">
        <v>21</v>
      </c>
      <c r="AT15" s="240" t="s">
        <v>447</v>
      </c>
    </row>
    <row r="16" spans="1:46" ht="32.25" customHeight="1" thickTop="1">
      <c r="A16" s="255"/>
      <c r="B16" s="237"/>
      <c r="C16" s="240" t="s">
        <v>417</v>
      </c>
      <c r="D16" s="250"/>
      <c r="E16" s="240" t="s">
        <v>420</v>
      </c>
      <c r="F16" s="237"/>
      <c r="G16" s="240" t="s">
        <v>422</v>
      </c>
      <c r="AS16" s="5">
        <v>20</v>
      </c>
      <c r="AT16" s="240" t="s">
        <v>448</v>
      </c>
    </row>
    <row r="17" spans="1:46" ht="32.25" customHeight="1">
      <c r="A17" s="255"/>
      <c r="B17" s="237"/>
      <c r="C17" s="240" t="s">
        <v>418</v>
      </c>
      <c r="D17" s="250"/>
      <c r="E17" s="240" t="s">
        <v>421</v>
      </c>
      <c r="F17" s="237"/>
      <c r="G17" s="238"/>
      <c r="AS17" s="5">
        <v>19</v>
      </c>
      <c r="AT17" s="252" t="s">
        <v>394</v>
      </c>
    </row>
    <row r="18" spans="1:46" ht="32.25" customHeight="1">
      <c r="A18" s="255"/>
      <c r="B18" s="237"/>
      <c r="C18" s="240" t="s">
        <v>419</v>
      </c>
      <c r="D18" s="237"/>
      <c r="E18" s="238"/>
      <c r="F18" s="237"/>
      <c r="G18" s="238"/>
      <c r="AS18" s="5">
        <v>18</v>
      </c>
      <c r="AT18" s="240" t="s">
        <v>428</v>
      </c>
    </row>
    <row r="19" spans="1:46" ht="36.75" customHeight="1">
      <c r="AS19" s="5">
        <v>17</v>
      </c>
      <c r="AT19" s="252" t="s">
        <v>401</v>
      </c>
    </row>
    <row r="20" spans="1:46" ht="36.75" customHeight="1">
      <c r="B20" s="234" t="s">
        <v>446</v>
      </c>
      <c r="AS20" s="5">
        <v>16</v>
      </c>
      <c r="AT20" s="240" t="s">
        <v>403</v>
      </c>
    </row>
    <row r="21" spans="1:46" ht="36.75" customHeight="1" thickBot="1">
      <c r="B21" s="256" t="s">
        <v>385</v>
      </c>
      <c r="C21" s="257"/>
      <c r="D21" s="253"/>
      <c r="E21" s="254"/>
      <c r="F21" s="318" t="s">
        <v>451</v>
      </c>
      <c r="G21" s="319"/>
      <c r="I21" s="259">
        <v>14</v>
      </c>
      <c r="J21" s="259">
        <v>10</v>
      </c>
      <c r="K21" s="259">
        <v>29</v>
      </c>
      <c r="L21" s="259">
        <v>26</v>
      </c>
      <c r="M21" s="259">
        <v>30</v>
      </c>
      <c r="N21" s="259">
        <v>27</v>
      </c>
      <c r="O21" s="259">
        <v>28</v>
      </c>
      <c r="P21" s="259">
        <v>25</v>
      </c>
      <c r="Q21" s="259">
        <v>19</v>
      </c>
      <c r="R21" s="259">
        <v>13</v>
      </c>
      <c r="S21" s="259">
        <v>18</v>
      </c>
      <c r="T21" s="259">
        <v>6</v>
      </c>
      <c r="U21" s="259">
        <v>22</v>
      </c>
      <c r="V21" s="259">
        <v>21</v>
      </c>
      <c r="W21" s="259">
        <v>20</v>
      </c>
      <c r="X21" s="259">
        <v>17</v>
      </c>
      <c r="Y21" s="259">
        <v>9</v>
      </c>
      <c r="Z21" s="259">
        <v>16</v>
      </c>
      <c r="AA21" s="259">
        <v>8</v>
      </c>
      <c r="AB21" s="259">
        <v>7</v>
      </c>
      <c r="AC21" s="259">
        <v>12</v>
      </c>
      <c r="AD21" s="259">
        <v>23</v>
      </c>
      <c r="AE21" s="259">
        <v>24</v>
      </c>
      <c r="AF21" s="259">
        <v>15</v>
      </c>
      <c r="AG21" s="259">
        <v>4</v>
      </c>
      <c r="AH21" s="259">
        <v>3</v>
      </c>
      <c r="AI21" s="259">
        <v>11</v>
      </c>
      <c r="AJ21" s="259">
        <v>2</v>
      </c>
      <c r="AK21" s="259">
        <v>5</v>
      </c>
      <c r="AL21" s="259">
        <v>32</v>
      </c>
      <c r="AM21" s="259">
        <v>31</v>
      </c>
      <c r="AN21" s="259">
        <v>33</v>
      </c>
      <c r="AO21" s="259">
        <v>34</v>
      </c>
      <c r="AP21" s="259">
        <v>1</v>
      </c>
      <c r="AS21" s="5">
        <v>15</v>
      </c>
      <c r="AT21" s="240" t="s">
        <v>254</v>
      </c>
    </row>
    <row r="22" spans="1:46" ht="36.75" customHeight="1" thickTop="1">
      <c r="A22" s="255"/>
      <c r="B22" s="236"/>
      <c r="C22" s="239" t="s">
        <v>386</v>
      </c>
      <c r="D22" s="250"/>
      <c r="E22" s="240" t="s">
        <v>393</v>
      </c>
      <c r="F22" s="250"/>
      <c r="G22" s="240" t="s">
        <v>400</v>
      </c>
      <c r="AS22" s="5">
        <v>14</v>
      </c>
      <c r="AT22" s="239" t="s">
        <v>386</v>
      </c>
    </row>
    <row r="23" spans="1:46" ht="36.75" customHeight="1">
      <c r="A23" s="255"/>
      <c r="B23" s="237"/>
      <c r="C23" s="240" t="s">
        <v>387</v>
      </c>
      <c r="D23" s="237"/>
      <c r="E23" s="252" t="s">
        <v>394</v>
      </c>
      <c r="F23" s="237"/>
      <c r="G23" s="252" t="s">
        <v>401</v>
      </c>
      <c r="I23" s="5">
        <f>IF(I22=TRUE,I21,0)</f>
        <v>0</v>
      </c>
      <c r="J23" s="5">
        <f t="shared" ref="J23:AP23" si="2">IF(J22=TRUE,J21,0)</f>
        <v>0</v>
      </c>
      <c r="K23" s="5">
        <f t="shared" si="2"/>
        <v>0</v>
      </c>
      <c r="L23" s="5">
        <f t="shared" si="2"/>
        <v>0</v>
      </c>
      <c r="M23" s="5">
        <f t="shared" si="2"/>
        <v>0</v>
      </c>
      <c r="N23" s="5">
        <f t="shared" si="2"/>
        <v>0</v>
      </c>
      <c r="O23" s="5">
        <f t="shared" si="2"/>
        <v>0</v>
      </c>
      <c r="P23" s="5">
        <f t="shared" si="2"/>
        <v>0</v>
      </c>
      <c r="Q23" s="5">
        <f t="shared" si="2"/>
        <v>0</v>
      </c>
      <c r="R23" s="5">
        <f t="shared" si="2"/>
        <v>0</v>
      </c>
      <c r="S23" s="5">
        <f t="shared" si="2"/>
        <v>0</v>
      </c>
      <c r="T23" s="5">
        <f t="shared" si="2"/>
        <v>0</v>
      </c>
      <c r="U23" s="5">
        <f t="shared" si="2"/>
        <v>0</v>
      </c>
      <c r="V23" s="5">
        <f t="shared" si="2"/>
        <v>0</v>
      </c>
      <c r="W23" s="5">
        <f t="shared" si="2"/>
        <v>0</v>
      </c>
      <c r="X23" s="5">
        <f t="shared" si="2"/>
        <v>0</v>
      </c>
      <c r="Y23" s="5">
        <f t="shared" si="2"/>
        <v>0</v>
      </c>
      <c r="Z23" s="5">
        <f t="shared" si="2"/>
        <v>0</v>
      </c>
      <c r="AA23" s="5">
        <f t="shared" si="2"/>
        <v>0</v>
      </c>
      <c r="AB23" s="5">
        <f t="shared" si="2"/>
        <v>0</v>
      </c>
      <c r="AC23" s="5">
        <f t="shared" si="2"/>
        <v>0</v>
      </c>
      <c r="AD23" s="5">
        <f t="shared" si="2"/>
        <v>0</v>
      </c>
      <c r="AE23" s="5">
        <f t="shared" si="2"/>
        <v>0</v>
      </c>
      <c r="AF23" s="5">
        <f t="shared" si="2"/>
        <v>0</v>
      </c>
      <c r="AG23" s="5">
        <f t="shared" si="2"/>
        <v>0</v>
      </c>
      <c r="AH23" s="5">
        <f t="shared" si="2"/>
        <v>0</v>
      </c>
      <c r="AI23" s="5">
        <f t="shared" si="2"/>
        <v>0</v>
      </c>
      <c r="AJ23" s="5">
        <f t="shared" si="2"/>
        <v>0</v>
      </c>
      <c r="AK23" s="5">
        <f t="shared" si="2"/>
        <v>0</v>
      </c>
      <c r="AL23" s="5">
        <f t="shared" si="2"/>
        <v>0</v>
      </c>
      <c r="AM23" s="5">
        <f t="shared" si="2"/>
        <v>0</v>
      </c>
      <c r="AN23" s="5">
        <f t="shared" si="2"/>
        <v>0</v>
      </c>
      <c r="AO23" s="5">
        <f t="shared" si="2"/>
        <v>0</v>
      </c>
      <c r="AP23" s="5">
        <f t="shared" si="2"/>
        <v>0</v>
      </c>
      <c r="AS23" s="5">
        <v>13</v>
      </c>
      <c r="AT23" s="240" t="s">
        <v>395</v>
      </c>
    </row>
    <row r="24" spans="1:46" ht="36.75" customHeight="1">
      <c r="A24" s="255"/>
      <c r="B24" s="237"/>
      <c r="C24" s="240" t="s">
        <v>388</v>
      </c>
      <c r="D24" s="237"/>
      <c r="E24" s="240" t="s">
        <v>395</v>
      </c>
      <c r="F24" s="237"/>
      <c r="G24" s="240" t="s">
        <v>402</v>
      </c>
      <c r="AS24" s="5">
        <v>12</v>
      </c>
      <c r="AT24" s="240" t="s">
        <v>406</v>
      </c>
    </row>
    <row r="25" spans="1:46" ht="36.75" customHeight="1">
      <c r="A25" s="255"/>
      <c r="B25" s="237"/>
      <c r="C25" s="241" t="s">
        <v>389</v>
      </c>
      <c r="D25" s="237"/>
      <c r="E25" s="240" t="s">
        <v>396</v>
      </c>
      <c r="F25" s="237"/>
      <c r="G25" s="240" t="s">
        <v>403</v>
      </c>
      <c r="I25" s="5">
        <f>LARGE($I$23:$AP$23,1)</f>
        <v>0</v>
      </c>
      <c r="J25" s="5" t="str">
        <f>IF(I25=0,"",VLOOKUP(I25,$AS$2:$AT$35,2,FALSE))</f>
        <v/>
      </c>
      <c r="L25" s="5" t="b">
        <f>IF(I25&gt;0,TRUE)</f>
        <v>0</v>
      </c>
      <c r="AS25" s="5">
        <v>11</v>
      </c>
      <c r="AT25" s="240" t="s">
        <v>414</v>
      </c>
    </row>
    <row r="26" spans="1:46" ht="36.75" customHeight="1">
      <c r="A26" s="255"/>
      <c r="B26" s="237"/>
      <c r="C26" s="240" t="s">
        <v>390</v>
      </c>
      <c r="D26" s="236"/>
      <c r="E26" s="240" t="s">
        <v>397</v>
      </c>
      <c r="F26" s="236"/>
      <c r="G26" s="240" t="s">
        <v>404</v>
      </c>
      <c r="I26" s="5">
        <f>LARGE($I23:$AP23,2)</f>
        <v>0</v>
      </c>
      <c r="J26" s="5" t="str">
        <f>IF(I26=0,"",VLOOKUP(I26,$AS$2:$AT$35,2,FALSE))</f>
        <v/>
      </c>
      <c r="L26" s="5" t="b">
        <f t="shared" ref="L26:L29" si="3">IF(I26&gt;0,TRUE)</f>
        <v>0</v>
      </c>
      <c r="AS26" s="5">
        <v>10</v>
      </c>
      <c r="AT26" s="240" t="s">
        <v>387</v>
      </c>
    </row>
    <row r="27" spans="1:46" ht="36.75" customHeight="1">
      <c r="A27" s="255"/>
      <c r="B27" s="237"/>
      <c r="C27" s="240" t="s">
        <v>391</v>
      </c>
      <c r="D27" s="237"/>
      <c r="E27" s="240" t="s">
        <v>398</v>
      </c>
      <c r="F27" s="237"/>
      <c r="G27" s="240" t="s">
        <v>405</v>
      </c>
      <c r="I27" s="5">
        <f>LARGE($I23:$AP23,3)</f>
        <v>0</v>
      </c>
      <c r="J27" s="5" t="str">
        <f>IF(I27=0,"",VLOOKUP(I27,$AS$2:$AT$35,2,FALSE))</f>
        <v/>
      </c>
      <c r="L27" s="5" t="b">
        <f t="shared" si="3"/>
        <v>0</v>
      </c>
      <c r="AS27" s="5">
        <v>9</v>
      </c>
      <c r="AT27" s="240" t="s">
        <v>425</v>
      </c>
    </row>
    <row r="28" spans="1:46" ht="36.75" customHeight="1">
      <c r="A28" s="255"/>
      <c r="B28" s="237"/>
      <c r="C28" s="240" t="s">
        <v>392</v>
      </c>
      <c r="D28" s="237"/>
      <c r="E28" s="240" t="s">
        <v>399</v>
      </c>
      <c r="F28" s="237"/>
      <c r="G28" s="240" t="s">
        <v>406</v>
      </c>
      <c r="I28" s="5">
        <f>LARGE($I23:$AP23,4)</f>
        <v>0</v>
      </c>
      <c r="J28" s="5" t="str">
        <f>IF(I28=0,"",VLOOKUP(I28,$AS$2:$AT$35,2,FALSE))</f>
        <v/>
      </c>
      <c r="L28" s="5" t="b">
        <f t="shared" si="3"/>
        <v>0</v>
      </c>
      <c r="AS28" s="5">
        <v>8</v>
      </c>
      <c r="AT28" s="240" t="s">
        <v>404</v>
      </c>
    </row>
    <row r="29" spans="1:46" ht="36.75" customHeight="1">
      <c r="A29" s="255"/>
      <c r="B29" s="237"/>
      <c r="C29" s="240"/>
      <c r="D29" s="237"/>
      <c r="E29" s="258"/>
      <c r="F29" s="237"/>
      <c r="G29" s="238"/>
      <c r="I29" s="5">
        <f>LARGE($I23:$AP23,5)</f>
        <v>0</v>
      </c>
      <c r="J29" s="5" t="str">
        <f>IF(I29=0,"",VLOOKUP(I29,$AS$2:$AT$35,2,FALSE))</f>
        <v/>
      </c>
      <c r="L29" s="5" t="b">
        <f t="shared" si="3"/>
        <v>0</v>
      </c>
      <c r="AS29" s="5">
        <v>7</v>
      </c>
      <c r="AT29" s="240" t="s">
        <v>405</v>
      </c>
    </row>
    <row r="30" spans="1:46" ht="36.75" customHeight="1" thickBot="1">
      <c r="A30" s="255"/>
      <c r="B30" s="243" t="s">
        <v>407</v>
      </c>
      <c r="C30" s="244"/>
      <c r="D30" s="246" t="s">
        <v>410</v>
      </c>
      <c r="E30" s="247"/>
      <c r="F30" s="243" t="s">
        <v>413</v>
      </c>
      <c r="G30" s="248"/>
      <c r="I30" s="242">
        <f>COUNTIF(L25:L29,TRUE)</f>
        <v>0</v>
      </c>
      <c r="AS30" s="5">
        <v>6</v>
      </c>
      <c r="AT30" s="240" t="s">
        <v>397</v>
      </c>
    </row>
    <row r="31" spans="1:46" ht="36.75" customHeight="1" thickTop="1">
      <c r="A31" s="255"/>
      <c r="B31" s="237"/>
      <c r="C31" s="240" t="s">
        <v>408</v>
      </c>
      <c r="D31" s="237"/>
      <c r="E31" s="240" t="s">
        <v>411</v>
      </c>
      <c r="F31" s="237"/>
      <c r="G31" s="240" t="s">
        <v>414</v>
      </c>
      <c r="I31" s="320" t="str">
        <f>CONCATENATE(J25,IF(I30&lt;2,"",IF(I30=2," &amp; ",", ")),J26,IF(OR(I30=2,I30=1,I30=0),"",IF(I30=3," &amp; ",", ")),J27,IF(OR(I30=3,I30=2,I30=1,I30=0),"",IF(I30=4," &amp; ",", ")),J28,IF(OR(I30=4,I30=3,I30=2,I30=1,I30=0),"",IF(I30=5," &amp; ",", ")),J29)</f>
        <v/>
      </c>
      <c r="J31" s="320"/>
      <c r="K31" s="320"/>
      <c r="L31" s="320"/>
      <c r="M31" s="320"/>
      <c r="AS31" s="5">
        <v>5</v>
      </c>
      <c r="AT31" s="240" t="s">
        <v>453</v>
      </c>
    </row>
    <row r="32" spans="1:46" ht="36.75" customHeight="1">
      <c r="A32" s="255"/>
      <c r="B32" s="237"/>
      <c r="C32" s="240" t="s">
        <v>409</v>
      </c>
      <c r="D32" s="237"/>
      <c r="E32" s="240" t="s">
        <v>412</v>
      </c>
      <c r="F32" s="237"/>
      <c r="G32" s="240" t="s">
        <v>415</v>
      </c>
      <c r="AS32" s="5">
        <v>4</v>
      </c>
      <c r="AT32" s="240" t="s">
        <v>411</v>
      </c>
    </row>
    <row r="33" spans="1:46" ht="36.75" customHeight="1">
      <c r="A33" s="255"/>
      <c r="B33" s="237"/>
      <c r="C33" s="240" t="s">
        <v>254</v>
      </c>
      <c r="D33" s="249"/>
      <c r="E33" s="240"/>
      <c r="F33" s="237"/>
      <c r="G33" s="238"/>
      <c r="AS33" s="5">
        <v>3</v>
      </c>
      <c r="AT33" s="240" t="s">
        <v>412</v>
      </c>
    </row>
    <row r="34" spans="1:46" ht="36.75" customHeight="1" thickBot="1">
      <c r="A34" s="255"/>
      <c r="B34" s="243" t="s">
        <v>416</v>
      </c>
      <c r="C34" s="244"/>
      <c r="D34" s="251"/>
      <c r="E34" s="245"/>
      <c r="F34" s="243" t="s">
        <v>423</v>
      </c>
      <c r="G34" s="244"/>
      <c r="AS34" s="5">
        <v>2</v>
      </c>
      <c r="AT34" s="240" t="s">
        <v>415</v>
      </c>
    </row>
    <row r="35" spans="1:46" ht="36.75" customHeight="1" thickTop="1">
      <c r="A35" s="255"/>
      <c r="B35" s="237"/>
      <c r="C35" s="240" t="s">
        <v>417</v>
      </c>
      <c r="D35" s="250"/>
      <c r="E35" s="240" t="s">
        <v>420</v>
      </c>
      <c r="F35" s="237"/>
      <c r="G35" s="240" t="s">
        <v>422</v>
      </c>
      <c r="AS35" s="5">
        <v>1</v>
      </c>
      <c r="AT35" s="240" t="s">
        <v>422</v>
      </c>
    </row>
    <row r="36" spans="1:46" ht="36.75" customHeight="1">
      <c r="A36" s="255"/>
      <c r="B36" s="237"/>
      <c r="C36" s="240" t="s">
        <v>418</v>
      </c>
      <c r="D36" s="250"/>
      <c r="E36" s="240" t="s">
        <v>421</v>
      </c>
      <c r="F36" s="237"/>
      <c r="G36" s="238"/>
      <c r="AT36" s="235"/>
    </row>
    <row r="37" spans="1:46" ht="36.75" customHeight="1">
      <c r="A37" s="255"/>
      <c r="B37" s="237"/>
      <c r="C37" s="240" t="s">
        <v>419</v>
      </c>
      <c r="D37" s="237"/>
      <c r="E37" s="238"/>
      <c r="F37" s="237"/>
      <c r="G37" s="238"/>
      <c r="AT37" s="235"/>
    </row>
    <row r="38" spans="1:46" ht="36.75" customHeight="1">
      <c r="AT38" s="235"/>
    </row>
    <row r="39" spans="1:46" ht="36.75" customHeight="1">
      <c r="AT39" s="235"/>
    </row>
    <row r="40" spans="1:46" ht="36.75" customHeight="1">
      <c r="B40" s="234" t="s">
        <v>452</v>
      </c>
      <c r="AT40" s="235"/>
    </row>
    <row r="41" spans="1:46" ht="36.75" customHeight="1" thickBot="1">
      <c r="B41" s="256" t="s">
        <v>385</v>
      </c>
      <c r="C41" s="257"/>
      <c r="D41" s="253"/>
      <c r="E41" s="254"/>
      <c r="F41" s="318" t="s">
        <v>451</v>
      </c>
      <c r="G41" s="319"/>
      <c r="I41" s="259">
        <v>14</v>
      </c>
      <c r="J41" s="259">
        <v>10</v>
      </c>
      <c r="K41" s="259">
        <v>29</v>
      </c>
      <c r="L41" s="259">
        <v>26</v>
      </c>
      <c r="M41" s="259">
        <v>30</v>
      </c>
      <c r="N41" s="259">
        <v>27</v>
      </c>
      <c r="O41" s="259">
        <v>28</v>
      </c>
      <c r="P41" s="259">
        <v>25</v>
      </c>
      <c r="Q41" s="259">
        <v>19</v>
      </c>
      <c r="R41" s="259">
        <v>13</v>
      </c>
      <c r="S41" s="259">
        <v>18</v>
      </c>
      <c r="T41" s="259">
        <v>6</v>
      </c>
      <c r="U41" s="259">
        <v>22</v>
      </c>
      <c r="V41" s="259">
        <v>21</v>
      </c>
      <c r="W41" s="259">
        <v>20</v>
      </c>
      <c r="X41" s="259">
        <v>17</v>
      </c>
      <c r="Y41" s="259">
        <v>9</v>
      </c>
      <c r="Z41" s="259">
        <v>16</v>
      </c>
      <c r="AA41" s="259">
        <v>8</v>
      </c>
      <c r="AB41" s="259">
        <v>7</v>
      </c>
      <c r="AC41" s="259">
        <v>12</v>
      </c>
      <c r="AD41" s="259">
        <v>23</v>
      </c>
      <c r="AE41" s="259">
        <v>24</v>
      </c>
      <c r="AF41" s="259">
        <v>15</v>
      </c>
      <c r="AG41" s="259">
        <v>4</v>
      </c>
      <c r="AH41" s="259">
        <v>3</v>
      </c>
      <c r="AI41" s="259">
        <v>11</v>
      </c>
      <c r="AJ41" s="259">
        <v>2</v>
      </c>
      <c r="AK41" s="259">
        <v>5</v>
      </c>
      <c r="AL41" s="259">
        <v>32</v>
      </c>
      <c r="AM41" s="259">
        <v>31</v>
      </c>
      <c r="AN41" s="259">
        <v>33</v>
      </c>
      <c r="AO41" s="259">
        <v>34</v>
      </c>
      <c r="AP41" s="259">
        <v>1</v>
      </c>
      <c r="AT41" s="235"/>
    </row>
    <row r="42" spans="1:46" ht="36.75" customHeight="1" thickTop="1">
      <c r="A42" s="255"/>
      <c r="B42" s="236"/>
      <c r="C42" s="239" t="s">
        <v>386</v>
      </c>
      <c r="D42" s="250"/>
      <c r="E42" s="240" t="s">
        <v>393</v>
      </c>
      <c r="F42" s="250"/>
      <c r="G42" s="240" t="s">
        <v>400</v>
      </c>
      <c r="AT42" s="235"/>
    </row>
    <row r="43" spans="1:46" ht="36.75" customHeight="1">
      <c r="A43" s="255"/>
      <c r="B43" s="237"/>
      <c r="C43" s="240" t="s">
        <v>387</v>
      </c>
      <c r="D43" s="237"/>
      <c r="E43" s="252" t="s">
        <v>394</v>
      </c>
      <c r="F43" s="237"/>
      <c r="G43" s="252" t="s">
        <v>401</v>
      </c>
      <c r="I43" s="5">
        <f>IF(I42=TRUE,I41,0)</f>
        <v>0</v>
      </c>
      <c r="J43" s="5">
        <f t="shared" ref="J43:AP43" si="4">IF(J42=TRUE,J41,0)</f>
        <v>0</v>
      </c>
      <c r="K43" s="5">
        <f t="shared" si="4"/>
        <v>0</v>
      </c>
      <c r="L43" s="5">
        <f t="shared" si="4"/>
        <v>0</v>
      </c>
      <c r="M43" s="5">
        <f t="shared" si="4"/>
        <v>0</v>
      </c>
      <c r="N43" s="5">
        <f t="shared" si="4"/>
        <v>0</v>
      </c>
      <c r="O43" s="5">
        <f t="shared" si="4"/>
        <v>0</v>
      </c>
      <c r="P43" s="5">
        <f t="shared" si="4"/>
        <v>0</v>
      </c>
      <c r="Q43" s="5">
        <f t="shared" si="4"/>
        <v>0</v>
      </c>
      <c r="R43" s="5">
        <f t="shared" si="4"/>
        <v>0</v>
      </c>
      <c r="S43" s="5">
        <f t="shared" si="4"/>
        <v>0</v>
      </c>
      <c r="T43" s="5">
        <f t="shared" si="4"/>
        <v>0</v>
      </c>
      <c r="U43" s="5">
        <f t="shared" si="4"/>
        <v>0</v>
      </c>
      <c r="V43" s="5">
        <f t="shared" si="4"/>
        <v>0</v>
      </c>
      <c r="W43" s="5">
        <f t="shared" si="4"/>
        <v>0</v>
      </c>
      <c r="X43" s="5">
        <f t="shared" si="4"/>
        <v>0</v>
      </c>
      <c r="Y43" s="5">
        <f t="shared" si="4"/>
        <v>0</v>
      </c>
      <c r="Z43" s="5">
        <f t="shared" si="4"/>
        <v>0</v>
      </c>
      <c r="AA43" s="5">
        <f t="shared" si="4"/>
        <v>0</v>
      </c>
      <c r="AB43" s="5">
        <f t="shared" si="4"/>
        <v>0</v>
      </c>
      <c r="AC43" s="5">
        <f t="shared" si="4"/>
        <v>0</v>
      </c>
      <c r="AD43" s="5">
        <f t="shared" si="4"/>
        <v>0</v>
      </c>
      <c r="AE43" s="5">
        <f t="shared" si="4"/>
        <v>0</v>
      </c>
      <c r="AF43" s="5">
        <f t="shared" si="4"/>
        <v>0</v>
      </c>
      <c r="AG43" s="5">
        <f t="shared" si="4"/>
        <v>0</v>
      </c>
      <c r="AH43" s="5">
        <f t="shared" si="4"/>
        <v>0</v>
      </c>
      <c r="AI43" s="5">
        <f t="shared" si="4"/>
        <v>0</v>
      </c>
      <c r="AJ43" s="5">
        <f t="shared" si="4"/>
        <v>0</v>
      </c>
      <c r="AK43" s="5">
        <f t="shared" si="4"/>
        <v>0</v>
      </c>
      <c r="AL43" s="5">
        <f t="shared" si="4"/>
        <v>0</v>
      </c>
      <c r="AM43" s="5">
        <f t="shared" si="4"/>
        <v>0</v>
      </c>
      <c r="AN43" s="5">
        <f t="shared" si="4"/>
        <v>0</v>
      </c>
      <c r="AO43" s="5">
        <f t="shared" si="4"/>
        <v>0</v>
      </c>
      <c r="AP43" s="5">
        <f t="shared" si="4"/>
        <v>0</v>
      </c>
    </row>
    <row r="44" spans="1:46" ht="36.75" customHeight="1">
      <c r="A44" s="255"/>
      <c r="B44" s="237"/>
      <c r="C44" s="240" t="s">
        <v>388</v>
      </c>
      <c r="D44" s="237"/>
      <c r="E44" s="240" t="s">
        <v>395</v>
      </c>
      <c r="F44" s="237"/>
      <c r="G44" s="240" t="s">
        <v>402</v>
      </c>
    </row>
    <row r="45" spans="1:46" ht="36.75" customHeight="1">
      <c r="A45" s="255"/>
      <c r="B45" s="237"/>
      <c r="C45" s="241" t="s">
        <v>389</v>
      </c>
      <c r="D45" s="237"/>
      <c r="E45" s="240" t="s">
        <v>396</v>
      </c>
      <c r="F45" s="237"/>
      <c r="G45" s="240" t="s">
        <v>403</v>
      </c>
      <c r="I45" s="5">
        <f>LARGE($I43:$AP43,1)</f>
        <v>0</v>
      </c>
      <c r="J45" s="5" t="str">
        <f>IF(I45=0,"",VLOOKUP(I45,$AS$2:$AT$35,2,FALSE))</f>
        <v/>
      </c>
      <c r="L45" s="5" t="b">
        <f>IF(I45&gt;0,TRUE)</f>
        <v>0</v>
      </c>
    </row>
    <row r="46" spans="1:46" ht="36.75" customHeight="1">
      <c r="A46" s="255"/>
      <c r="B46" s="237"/>
      <c r="C46" s="240" t="s">
        <v>390</v>
      </c>
      <c r="D46" s="236"/>
      <c r="E46" s="240" t="s">
        <v>397</v>
      </c>
      <c r="F46" s="236"/>
      <c r="G46" s="240" t="s">
        <v>404</v>
      </c>
      <c r="I46" s="5">
        <f>LARGE($I43:$AP43,2)</f>
        <v>0</v>
      </c>
      <c r="J46" s="5" t="str">
        <f>IF(I46=0,"",VLOOKUP(I46,$AS$2:$AT$35,2,FALSE))</f>
        <v/>
      </c>
      <c r="L46" s="5" t="b">
        <f t="shared" ref="L46:L49" si="5">IF(I46&gt;0,TRUE)</f>
        <v>0</v>
      </c>
    </row>
    <row r="47" spans="1:46" ht="36.75" customHeight="1">
      <c r="A47" s="255"/>
      <c r="B47" s="237"/>
      <c r="C47" s="240" t="s">
        <v>391</v>
      </c>
      <c r="D47" s="237"/>
      <c r="E47" s="240" t="s">
        <v>398</v>
      </c>
      <c r="F47" s="237"/>
      <c r="G47" s="240" t="s">
        <v>405</v>
      </c>
      <c r="I47" s="5">
        <f>LARGE($I43:$AP43,3)</f>
        <v>0</v>
      </c>
      <c r="J47" s="5" t="str">
        <f>IF(I47=0,"",VLOOKUP(I47,$AS$2:$AT$35,2,FALSE))</f>
        <v/>
      </c>
      <c r="L47" s="5" t="b">
        <f t="shared" si="5"/>
        <v>0</v>
      </c>
    </row>
    <row r="48" spans="1:46" ht="36.75" customHeight="1">
      <c r="A48" s="255"/>
      <c r="B48" s="237"/>
      <c r="C48" s="240" t="s">
        <v>392</v>
      </c>
      <c r="D48" s="237"/>
      <c r="E48" s="240" t="s">
        <v>399</v>
      </c>
      <c r="F48" s="237"/>
      <c r="G48" s="240" t="s">
        <v>406</v>
      </c>
      <c r="I48" s="5">
        <f>LARGE($I43:$AP43,4)</f>
        <v>0</v>
      </c>
      <c r="J48" s="5" t="str">
        <f>IF(I48=0,"",VLOOKUP(I48,$AS$2:$AT$35,2,FALSE))</f>
        <v/>
      </c>
      <c r="L48" s="5" t="b">
        <f t="shared" si="5"/>
        <v>0</v>
      </c>
    </row>
    <row r="49" spans="1:46" ht="36.75" customHeight="1">
      <c r="A49" s="255"/>
      <c r="B49" s="237"/>
      <c r="C49" s="240"/>
      <c r="D49" s="237"/>
      <c r="E49" s="258"/>
      <c r="F49" s="237"/>
      <c r="G49" s="238"/>
      <c r="I49" s="5">
        <f>LARGE($I43:$AP43,5)</f>
        <v>0</v>
      </c>
      <c r="J49" s="5" t="str">
        <f>IF(I49=0,"",VLOOKUP(I49,$AS$2:$AT$35,2,FALSE))</f>
        <v/>
      </c>
      <c r="L49" s="5" t="b">
        <f t="shared" si="5"/>
        <v>0</v>
      </c>
    </row>
    <row r="50" spans="1:46" ht="36.75" customHeight="1" thickBot="1">
      <c r="A50" s="255"/>
      <c r="B50" s="243" t="s">
        <v>407</v>
      </c>
      <c r="C50" s="244"/>
      <c r="D50" s="246" t="s">
        <v>410</v>
      </c>
      <c r="E50" s="247"/>
      <c r="F50" s="243" t="s">
        <v>413</v>
      </c>
      <c r="G50" s="248"/>
      <c r="I50" s="242">
        <f>COUNTIF(L45:L49,TRUE)</f>
        <v>0</v>
      </c>
    </row>
    <row r="51" spans="1:46" ht="36.75" customHeight="1" thickTop="1">
      <c r="A51" s="255"/>
      <c r="B51" s="237"/>
      <c r="C51" s="240" t="s">
        <v>408</v>
      </c>
      <c r="D51" s="237"/>
      <c r="E51" s="240" t="s">
        <v>411</v>
      </c>
      <c r="F51" s="237"/>
      <c r="G51" s="240" t="s">
        <v>414</v>
      </c>
      <c r="I51" s="320" t="str">
        <f>CONCATENATE(J45,IF(I50&lt;2,"",IF(I50=2," &amp; ",", ")),J46,IF(OR(I50=2,I50=1,I50=0),"",IF(I50=3," &amp; ",", ")),J47,IF(OR(I50=3,I50=2,I50=1,I50=0),"",IF(I50=4," &amp; ",", ")),J48,IF(OR(I50=4,I50=3,I50=2,I50=1,I50=0),"",IF(I50=5," &amp; ",", ")),J49)</f>
        <v/>
      </c>
      <c r="J51" s="320"/>
      <c r="K51" s="320"/>
      <c r="L51" s="320"/>
      <c r="M51" s="320"/>
    </row>
    <row r="52" spans="1:46" ht="36.75" customHeight="1">
      <c r="A52" s="255"/>
      <c r="B52" s="237"/>
      <c r="C52" s="240" t="s">
        <v>409</v>
      </c>
      <c r="D52" s="237"/>
      <c r="E52" s="240" t="s">
        <v>412</v>
      </c>
      <c r="F52" s="237"/>
      <c r="G52" s="240" t="s">
        <v>415</v>
      </c>
    </row>
    <row r="53" spans="1:46" ht="36.75" customHeight="1">
      <c r="A53" s="255"/>
      <c r="B53" s="237"/>
      <c r="C53" s="240" t="s">
        <v>254</v>
      </c>
      <c r="D53" s="249"/>
      <c r="E53" s="240"/>
      <c r="F53" s="237"/>
      <c r="G53" s="238"/>
    </row>
    <row r="54" spans="1:46" ht="36.75" customHeight="1" thickBot="1">
      <c r="A54" s="255"/>
      <c r="B54" s="243" t="s">
        <v>416</v>
      </c>
      <c r="C54" s="244"/>
      <c r="D54" s="251"/>
      <c r="E54" s="245"/>
      <c r="F54" s="243" t="s">
        <v>423</v>
      </c>
      <c r="G54" s="244"/>
    </row>
    <row r="55" spans="1:46" ht="36.75" customHeight="1" thickTop="1">
      <c r="A55" s="255"/>
      <c r="B55" s="237"/>
      <c r="C55" s="240" t="s">
        <v>417</v>
      </c>
      <c r="D55" s="250"/>
      <c r="E55" s="240" t="s">
        <v>420</v>
      </c>
      <c r="F55" s="237"/>
      <c r="G55" s="240" t="s">
        <v>422</v>
      </c>
    </row>
    <row r="56" spans="1:46" ht="36.75" customHeight="1">
      <c r="A56" s="255"/>
      <c r="B56" s="237"/>
      <c r="C56" s="240" t="s">
        <v>418</v>
      </c>
      <c r="D56" s="250"/>
      <c r="E56" s="240" t="s">
        <v>421</v>
      </c>
      <c r="F56" s="237"/>
      <c r="G56" s="238"/>
    </row>
    <row r="57" spans="1:46" ht="36.75" customHeight="1">
      <c r="A57" s="255"/>
      <c r="B57" s="237"/>
      <c r="C57" s="240" t="s">
        <v>419</v>
      </c>
      <c r="D57" s="237"/>
      <c r="E57" s="238"/>
      <c r="F57" s="237"/>
      <c r="G57" s="238"/>
    </row>
    <row r="60" spans="1:46" ht="36.75" customHeight="1">
      <c r="B60" s="234" t="s">
        <v>454</v>
      </c>
      <c r="AT60" s="235"/>
    </row>
    <row r="61" spans="1:46" ht="36.75" customHeight="1" thickBot="1">
      <c r="B61" s="256" t="s">
        <v>385</v>
      </c>
      <c r="C61" s="257"/>
      <c r="D61" s="253"/>
      <c r="E61" s="254"/>
      <c r="F61" s="318" t="s">
        <v>451</v>
      </c>
      <c r="G61" s="319"/>
      <c r="I61" s="259">
        <v>14</v>
      </c>
      <c r="J61" s="259">
        <v>10</v>
      </c>
      <c r="K61" s="259">
        <v>29</v>
      </c>
      <c r="L61" s="259">
        <v>26</v>
      </c>
      <c r="M61" s="259">
        <v>30</v>
      </c>
      <c r="N61" s="259">
        <v>27</v>
      </c>
      <c r="O61" s="259">
        <v>28</v>
      </c>
      <c r="P61" s="259">
        <v>25</v>
      </c>
      <c r="Q61" s="259">
        <v>19</v>
      </c>
      <c r="R61" s="259">
        <v>13</v>
      </c>
      <c r="S61" s="259">
        <v>18</v>
      </c>
      <c r="T61" s="259">
        <v>6</v>
      </c>
      <c r="U61" s="259">
        <v>22</v>
      </c>
      <c r="V61" s="259">
        <v>21</v>
      </c>
      <c r="W61" s="259">
        <v>20</v>
      </c>
      <c r="X61" s="259">
        <v>17</v>
      </c>
      <c r="Y61" s="259">
        <v>9</v>
      </c>
      <c r="Z61" s="259">
        <v>16</v>
      </c>
      <c r="AA61" s="259">
        <v>8</v>
      </c>
      <c r="AB61" s="259">
        <v>7</v>
      </c>
      <c r="AC61" s="259">
        <v>12</v>
      </c>
      <c r="AD61" s="259">
        <v>23</v>
      </c>
      <c r="AE61" s="259">
        <v>24</v>
      </c>
      <c r="AF61" s="259">
        <v>15</v>
      </c>
      <c r="AG61" s="259">
        <v>4</v>
      </c>
      <c r="AH61" s="259">
        <v>3</v>
      </c>
      <c r="AI61" s="259">
        <v>11</v>
      </c>
      <c r="AJ61" s="259">
        <v>2</v>
      </c>
      <c r="AK61" s="259">
        <v>5</v>
      </c>
      <c r="AL61" s="259">
        <v>32</v>
      </c>
      <c r="AM61" s="259">
        <v>31</v>
      </c>
      <c r="AN61" s="259">
        <v>33</v>
      </c>
      <c r="AO61" s="259">
        <v>34</v>
      </c>
      <c r="AP61" s="259">
        <v>1</v>
      </c>
      <c r="AT61" s="235"/>
    </row>
    <row r="62" spans="1:46" ht="36.75" customHeight="1" thickTop="1">
      <c r="A62" s="255"/>
      <c r="B62" s="236"/>
      <c r="C62" s="239" t="s">
        <v>386</v>
      </c>
      <c r="D62" s="250"/>
      <c r="E62" s="240" t="s">
        <v>393</v>
      </c>
      <c r="F62" s="250"/>
      <c r="G62" s="240" t="s">
        <v>400</v>
      </c>
      <c r="AT62" s="235"/>
    </row>
    <row r="63" spans="1:46" ht="36.75" customHeight="1">
      <c r="A63" s="255"/>
      <c r="B63" s="237"/>
      <c r="C63" s="240" t="s">
        <v>387</v>
      </c>
      <c r="D63" s="237"/>
      <c r="E63" s="252" t="s">
        <v>394</v>
      </c>
      <c r="F63" s="237"/>
      <c r="G63" s="252" t="s">
        <v>401</v>
      </c>
      <c r="I63" s="5">
        <f>IF(I62=TRUE,I61,0)</f>
        <v>0</v>
      </c>
      <c r="J63" s="5">
        <f t="shared" ref="J63:AP63" si="6">IF(J62=TRUE,J61,0)</f>
        <v>0</v>
      </c>
      <c r="K63" s="5">
        <f t="shared" si="6"/>
        <v>0</v>
      </c>
      <c r="L63" s="5">
        <f t="shared" si="6"/>
        <v>0</v>
      </c>
      <c r="M63" s="5">
        <f t="shared" si="6"/>
        <v>0</v>
      </c>
      <c r="N63" s="5">
        <f t="shared" si="6"/>
        <v>0</v>
      </c>
      <c r="O63" s="5">
        <f t="shared" si="6"/>
        <v>0</v>
      </c>
      <c r="P63" s="5">
        <f t="shared" si="6"/>
        <v>0</v>
      </c>
      <c r="Q63" s="5">
        <f t="shared" si="6"/>
        <v>0</v>
      </c>
      <c r="R63" s="5">
        <f t="shared" si="6"/>
        <v>0</v>
      </c>
      <c r="S63" s="5">
        <f t="shared" si="6"/>
        <v>0</v>
      </c>
      <c r="T63" s="5">
        <f t="shared" si="6"/>
        <v>0</v>
      </c>
      <c r="U63" s="5">
        <f t="shared" si="6"/>
        <v>0</v>
      </c>
      <c r="V63" s="5">
        <f t="shared" si="6"/>
        <v>0</v>
      </c>
      <c r="W63" s="5">
        <f t="shared" si="6"/>
        <v>0</v>
      </c>
      <c r="X63" s="5">
        <f t="shared" si="6"/>
        <v>0</v>
      </c>
      <c r="Y63" s="5">
        <f t="shared" si="6"/>
        <v>0</v>
      </c>
      <c r="Z63" s="5">
        <f t="shared" si="6"/>
        <v>0</v>
      </c>
      <c r="AA63" s="5">
        <f t="shared" si="6"/>
        <v>0</v>
      </c>
      <c r="AB63" s="5">
        <f t="shared" si="6"/>
        <v>0</v>
      </c>
      <c r="AC63" s="5">
        <f t="shared" si="6"/>
        <v>0</v>
      </c>
      <c r="AD63" s="5">
        <f t="shared" si="6"/>
        <v>0</v>
      </c>
      <c r="AE63" s="5">
        <f t="shared" si="6"/>
        <v>0</v>
      </c>
      <c r="AF63" s="5">
        <f t="shared" si="6"/>
        <v>0</v>
      </c>
      <c r="AG63" s="5">
        <f t="shared" si="6"/>
        <v>0</v>
      </c>
      <c r="AH63" s="5">
        <f t="shared" si="6"/>
        <v>0</v>
      </c>
      <c r="AI63" s="5">
        <f t="shared" si="6"/>
        <v>0</v>
      </c>
      <c r="AJ63" s="5">
        <f t="shared" si="6"/>
        <v>0</v>
      </c>
      <c r="AK63" s="5">
        <f t="shared" si="6"/>
        <v>0</v>
      </c>
      <c r="AL63" s="5">
        <f t="shared" si="6"/>
        <v>0</v>
      </c>
      <c r="AM63" s="5">
        <f t="shared" si="6"/>
        <v>0</v>
      </c>
      <c r="AN63" s="5">
        <f t="shared" si="6"/>
        <v>0</v>
      </c>
      <c r="AO63" s="5">
        <f t="shared" si="6"/>
        <v>0</v>
      </c>
      <c r="AP63" s="5">
        <f t="shared" si="6"/>
        <v>0</v>
      </c>
    </row>
    <row r="64" spans="1:46" ht="36.75" customHeight="1">
      <c r="A64" s="255"/>
      <c r="B64" s="237"/>
      <c r="C64" s="240" t="s">
        <v>388</v>
      </c>
      <c r="D64" s="237"/>
      <c r="E64" s="240" t="s">
        <v>395</v>
      </c>
      <c r="F64" s="237"/>
      <c r="G64" s="240" t="s">
        <v>402</v>
      </c>
    </row>
    <row r="65" spans="1:46" ht="36.75" customHeight="1">
      <c r="A65" s="255"/>
      <c r="B65" s="237"/>
      <c r="C65" s="241" t="s">
        <v>389</v>
      </c>
      <c r="D65" s="237"/>
      <c r="E65" s="240" t="s">
        <v>396</v>
      </c>
      <c r="F65" s="237"/>
      <c r="G65" s="240" t="s">
        <v>403</v>
      </c>
      <c r="I65" s="5">
        <f>LARGE($I63:$AP63,1)</f>
        <v>0</v>
      </c>
      <c r="J65" s="5" t="str">
        <f>IF(I65=0,"",VLOOKUP(I65,$AS$2:$AT$35,2,FALSE))</f>
        <v/>
      </c>
      <c r="L65" s="5" t="b">
        <f>IF(I65&gt;0,TRUE)</f>
        <v>0</v>
      </c>
    </row>
    <row r="66" spans="1:46" ht="36.75" customHeight="1">
      <c r="A66" s="255"/>
      <c r="B66" s="237"/>
      <c r="C66" s="240" t="s">
        <v>390</v>
      </c>
      <c r="D66" s="236"/>
      <c r="E66" s="240" t="s">
        <v>397</v>
      </c>
      <c r="F66" s="236"/>
      <c r="G66" s="240" t="s">
        <v>404</v>
      </c>
      <c r="I66" s="5">
        <f>LARGE($I63:$AP63,2)</f>
        <v>0</v>
      </c>
      <c r="J66" s="5" t="str">
        <f>IF(I66=0,"",VLOOKUP(I66,$AS$2:$AT$35,2,FALSE))</f>
        <v/>
      </c>
      <c r="L66" s="5" t="b">
        <f t="shared" ref="L66:L69" si="7">IF(I66&gt;0,TRUE)</f>
        <v>0</v>
      </c>
    </row>
    <row r="67" spans="1:46" ht="36.75" customHeight="1">
      <c r="A67" s="255"/>
      <c r="B67" s="237"/>
      <c r="C67" s="240" t="s">
        <v>391</v>
      </c>
      <c r="D67" s="237"/>
      <c r="E67" s="240" t="s">
        <v>398</v>
      </c>
      <c r="F67" s="237"/>
      <c r="G67" s="240" t="s">
        <v>405</v>
      </c>
      <c r="I67" s="5">
        <f>LARGE($I63:$AP63,3)</f>
        <v>0</v>
      </c>
      <c r="J67" s="5" t="str">
        <f>IF(I67=0,"",VLOOKUP(I67,$AS$2:$AT$35,2,FALSE))</f>
        <v/>
      </c>
      <c r="L67" s="5" t="b">
        <f t="shared" si="7"/>
        <v>0</v>
      </c>
    </row>
    <row r="68" spans="1:46" ht="36.75" customHeight="1">
      <c r="A68" s="255"/>
      <c r="B68" s="237"/>
      <c r="C68" s="240" t="s">
        <v>392</v>
      </c>
      <c r="D68" s="237"/>
      <c r="E68" s="240" t="s">
        <v>399</v>
      </c>
      <c r="F68" s="237"/>
      <c r="G68" s="240" t="s">
        <v>406</v>
      </c>
      <c r="I68" s="5">
        <f>LARGE($I63:$AP63,4)</f>
        <v>0</v>
      </c>
      <c r="J68" s="5" t="str">
        <f>IF(I68=0,"",VLOOKUP(I68,$AS$2:$AT$35,2,FALSE))</f>
        <v/>
      </c>
      <c r="L68" s="5" t="b">
        <f t="shared" si="7"/>
        <v>0</v>
      </c>
    </row>
    <row r="69" spans="1:46" ht="36.75" customHeight="1">
      <c r="A69" s="255"/>
      <c r="B69" s="237"/>
      <c r="C69" s="240"/>
      <c r="D69" s="237"/>
      <c r="E69" s="258"/>
      <c r="F69" s="237"/>
      <c r="G69" s="238"/>
      <c r="I69" s="5">
        <f>LARGE($I63:$AP63,5)</f>
        <v>0</v>
      </c>
      <c r="J69" s="5" t="str">
        <f>IF(I69=0,"",VLOOKUP(I69,$AS$2:$AT$35,2,FALSE))</f>
        <v/>
      </c>
      <c r="L69" s="5" t="b">
        <f t="shared" si="7"/>
        <v>0</v>
      </c>
    </row>
    <row r="70" spans="1:46" ht="36.75" customHeight="1" thickBot="1">
      <c r="A70" s="255"/>
      <c r="B70" s="243" t="s">
        <v>407</v>
      </c>
      <c r="C70" s="244"/>
      <c r="D70" s="246" t="s">
        <v>410</v>
      </c>
      <c r="E70" s="247"/>
      <c r="F70" s="243" t="s">
        <v>413</v>
      </c>
      <c r="G70" s="248"/>
      <c r="I70" s="242">
        <f>COUNTIF(L65:L69,TRUE)</f>
        <v>0</v>
      </c>
    </row>
    <row r="71" spans="1:46" ht="36.75" customHeight="1" thickTop="1">
      <c r="A71" s="255"/>
      <c r="B71" s="237"/>
      <c r="C71" s="240" t="s">
        <v>408</v>
      </c>
      <c r="D71" s="237"/>
      <c r="E71" s="240" t="s">
        <v>411</v>
      </c>
      <c r="F71" s="237"/>
      <c r="G71" s="240" t="s">
        <v>414</v>
      </c>
      <c r="I71" s="320" t="str">
        <f>CONCATENATE(J65,IF(I70&lt;2,"",IF(I70=2," &amp; ",", ")),J66,IF(OR(I70=2,I70=1,I70=0),"",IF(I70=3," &amp; ",", ")),J67,IF(OR(I70=3,I70=2,I70=1,I70=0),"",IF(I70=4," &amp; ",", ")),J68,IF(OR(I70=4,I70=3,I70=2,I70=1,I70=0),"",IF(I70=5," &amp; ",", ")),J69)</f>
        <v/>
      </c>
      <c r="J71" s="320"/>
      <c r="K71" s="320"/>
      <c r="L71" s="320"/>
      <c r="M71" s="320"/>
    </row>
    <row r="72" spans="1:46" ht="36.75" customHeight="1">
      <c r="A72" s="255"/>
      <c r="B72" s="237"/>
      <c r="C72" s="240" t="s">
        <v>409</v>
      </c>
      <c r="D72" s="237"/>
      <c r="E72" s="240" t="s">
        <v>412</v>
      </c>
      <c r="F72" s="237"/>
      <c r="G72" s="240" t="s">
        <v>415</v>
      </c>
    </row>
    <row r="73" spans="1:46" ht="36.75" customHeight="1">
      <c r="A73" s="255"/>
      <c r="B73" s="237"/>
      <c r="C73" s="240" t="s">
        <v>254</v>
      </c>
      <c r="D73" s="249"/>
      <c r="E73" s="240"/>
      <c r="F73" s="237"/>
      <c r="G73" s="238"/>
    </row>
    <row r="74" spans="1:46" ht="36.75" customHeight="1" thickBot="1">
      <c r="A74" s="255"/>
      <c r="B74" s="243" t="s">
        <v>416</v>
      </c>
      <c r="C74" s="244"/>
      <c r="D74" s="251"/>
      <c r="E74" s="245"/>
      <c r="F74" s="243" t="s">
        <v>423</v>
      </c>
      <c r="G74" s="244"/>
    </row>
    <row r="75" spans="1:46" ht="36.75" customHeight="1" thickTop="1">
      <c r="A75" s="255"/>
      <c r="B75" s="237"/>
      <c r="C75" s="240" t="s">
        <v>417</v>
      </c>
      <c r="D75" s="250"/>
      <c r="E75" s="240" t="s">
        <v>420</v>
      </c>
      <c r="F75" s="237"/>
      <c r="G75" s="240" t="s">
        <v>422</v>
      </c>
    </row>
    <row r="76" spans="1:46" ht="36.75" customHeight="1">
      <c r="A76" s="255"/>
      <c r="B76" s="237"/>
      <c r="C76" s="240" t="s">
        <v>418</v>
      </c>
      <c r="D76" s="250"/>
      <c r="E76" s="240" t="s">
        <v>421</v>
      </c>
      <c r="F76" s="237"/>
      <c r="G76" s="238"/>
    </row>
    <row r="77" spans="1:46" ht="36.75" customHeight="1">
      <c r="A77" s="255"/>
      <c r="B77" s="237"/>
      <c r="C77" s="240" t="s">
        <v>419</v>
      </c>
      <c r="D77" s="237"/>
      <c r="E77" s="238"/>
      <c r="F77" s="237"/>
      <c r="G77" s="238"/>
    </row>
    <row r="80" spans="1:46" ht="36.75" customHeight="1">
      <c r="B80" s="234" t="s">
        <v>455</v>
      </c>
      <c r="AT80" s="235"/>
    </row>
    <row r="81" spans="1:46" ht="36.75" customHeight="1" thickBot="1">
      <c r="B81" s="266" t="s">
        <v>385</v>
      </c>
      <c r="C81" s="257"/>
      <c r="D81" s="253"/>
      <c r="E81" s="254"/>
      <c r="F81" s="318" t="s">
        <v>451</v>
      </c>
      <c r="G81" s="319"/>
      <c r="I81" s="259">
        <v>14</v>
      </c>
      <c r="J81" s="259">
        <v>10</v>
      </c>
      <c r="K81" s="259">
        <v>29</v>
      </c>
      <c r="L81" s="259">
        <v>26</v>
      </c>
      <c r="M81" s="259">
        <v>30</v>
      </c>
      <c r="N81" s="259">
        <v>27</v>
      </c>
      <c r="O81" s="259">
        <v>28</v>
      </c>
      <c r="P81" s="259">
        <v>25</v>
      </c>
      <c r="Q81" s="259">
        <v>19</v>
      </c>
      <c r="R81" s="259">
        <v>13</v>
      </c>
      <c r="S81" s="259">
        <v>18</v>
      </c>
      <c r="T81" s="259">
        <v>6</v>
      </c>
      <c r="U81" s="259">
        <v>22</v>
      </c>
      <c r="V81" s="259">
        <v>21</v>
      </c>
      <c r="W81" s="259">
        <v>20</v>
      </c>
      <c r="X81" s="259">
        <v>17</v>
      </c>
      <c r="Y81" s="259">
        <v>9</v>
      </c>
      <c r="Z81" s="259">
        <v>16</v>
      </c>
      <c r="AA81" s="259">
        <v>8</v>
      </c>
      <c r="AB81" s="259">
        <v>7</v>
      </c>
      <c r="AC81" s="259">
        <v>12</v>
      </c>
      <c r="AD81" s="259">
        <v>23</v>
      </c>
      <c r="AE81" s="259">
        <v>24</v>
      </c>
      <c r="AF81" s="259">
        <v>15</v>
      </c>
      <c r="AG81" s="259">
        <v>4</v>
      </c>
      <c r="AH81" s="259">
        <v>3</v>
      </c>
      <c r="AI81" s="259">
        <v>11</v>
      </c>
      <c r="AJ81" s="259">
        <v>2</v>
      </c>
      <c r="AK81" s="259">
        <v>5</v>
      </c>
      <c r="AL81" s="259">
        <v>32</v>
      </c>
      <c r="AM81" s="259">
        <v>31</v>
      </c>
      <c r="AN81" s="259">
        <v>33</v>
      </c>
      <c r="AO81" s="259">
        <v>34</v>
      </c>
      <c r="AP81" s="259">
        <v>1</v>
      </c>
      <c r="AT81" s="235"/>
    </row>
    <row r="82" spans="1:46" ht="36.75" customHeight="1" thickTop="1">
      <c r="A82" s="21"/>
      <c r="B82" s="236"/>
      <c r="C82" s="239" t="s">
        <v>386</v>
      </c>
      <c r="D82" s="250"/>
      <c r="E82" s="240" t="s">
        <v>393</v>
      </c>
      <c r="F82" s="250"/>
      <c r="G82" s="240" t="s">
        <v>400</v>
      </c>
      <c r="AT82" s="235"/>
    </row>
    <row r="83" spans="1:46" ht="36.75" customHeight="1">
      <c r="A83" s="21"/>
      <c r="B83" s="237"/>
      <c r="C83" s="240" t="s">
        <v>387</v>
      </c>
      <c r="D83" s="237"/>
      <c r="E83" s="252" t="s">
        <v>394</v>
      </c>
      <c r="F83" s="237"/>
      <c r="G83" s="252" t="s">
        <v>401</v>
      </c>
      <c r="I83" s="5">
        <f>IF(I82=TRUE,I81,0)</f>
        <v>0</v>
      </c>
      <c r="J83" s="5">
        <f t="shared" ref="J83:AP83" si="8">IF(J82=TRUE,J81,0)</f>
        <v>0</v>
      </c>
      <c r="K83" s="5">
        <f t="shared" si="8"/>
        <v>0</v>
      </c>
      <c r="L83" s="5">
        <f t="shared" si="8"/>
        <v>0</v>
      </c>
      <c r="M83" s="5">
        <f t="shared" si="8"/>
        <v>0</v>
      </c>
      <c r="N83" s="5">
        <f t="shared" si="8"/>
        <v>0</v>
      </c>
      <c r="O83" s="5">
        <f t="shared" si="8"/>
        <v>0</v>
      </c>
      <c r="P83" s="5">
        <f t="shared" si="8"/>
        <v>0</v>
      </c>
      <c r="Q83" s="5">
        <f t="shared" si="8"/>
        <v>0</v>
      </c>
      <c r="R83" s="5">
        <f t="shared" si="8"/>
        <v>0</v>
      </c>
      <c r="S83" s="5">
        <f t="shared" si="8"/>
        <v>0</v>
      </c>
      <c r="T83" s="5">
        <f t="shared" si="8"/>
        <v>0</v>
      </c>
      <c r="U83" s="5">
        <f t="shared" si="8"/>
        <v>0</v>
      </c>
      <c r="V83" s="5">
        <f t="shared" si="8"/>
        <v>0</v>
      </c>
      <c r="W83" s="5">
        <f t="shared" si="8"/>
        <v>0</v>
      </c>
      <c r="X83" s="5">
        <f t="shared" si="8"/>
        <v>0</v>
      </c>
      <c r="Y83" s="5">
        <f t="shared" si="8"/>
        <v>0</v>
      </c>
      <c r="Z83" s="5">
        <f t="shared" si="8"/>
        <v>0</v>
      </c>
      <c r="AA83" s="5">
        <f t="shared" si="8"/>
        <v>0</v>
      </c>
      <c r="AB83" s="5">
        <f t="shared" si="8"/>
        <v>0</v>
      </c>
      <c r="AC83" s="5">
        <f t="shared" si="8"/>
        <v>0</v>
      </c>
      <c r="AD83" s="5">
        <f t="shared" si="8"/>
        <v>0</v>
      </c>
      <c r="AE83" s="5">
        <f t="shared" si="8"/>
        <v>0</v>
      </c>
      <c r="AF83" s="5">
        <f t="shared" si="8"/>
        <v>0</v>
      </c>
      <c r="AG83" s="5">
        <f t="shared" si="8"/>
        <v>0</v>
      </c>
      <c r="AH83" s="5">
        <f t="shared" si="8"/>
        <v>0</v>
      </c>
      <c r="AI83" s="5">
        <f t="shared" si="8"/>
        <v>0</v>
      </c>
      <c r="AJ83" s="5">
        <f t="shared" si="8"/>
        <v>0</v>
      </c>
      <c r="AK83" s="5">
        <f t="shared" si="8"/>
        <v>0</v>
      </c>
      <c r="AL83" s="5">
        <f t="shared" si="8"/>
        <v>0</v>
      </c>
      <c r="AM83" s="5">
        <f t="shared" si="8"/>
        <v>0</v>
      </c>
      <c r="AN83" s="5">
        <f t="shared" si="8"/>
        <v>0</v>
      </c>
      <c r="AO83" s="5">
        <f t="shared" si="8"/>
        <v>0</v>
      </c>
      <c r="AP83" s="5">
        <f t="shared" si="8"/>
        <v>0</v>
      </c>
    </row>
    <row r="84" spans="1:46" ht="36.75" customHeight="1">
      <c r="A84" s="21"/>
      <c r="B84" s="237"/>
      <c r="C84" s="240" t="s">
        <v>388</v>
      </c>
      <c r="D84" s="237"/>
      <c r="E84" s="240" t="s">
        <v>395</v>
      </c>
      <c r="F84" s="237"/>
      <c r="G84" s="240" t="s">
        <v>402</v>
      </c>
    </row>
    <row r="85" spans="1:46" ht="36.75" customHeight="1">
      <c r="A85" s="21"/>
      <c r="B85" s="237"/>
      <c r="C85" s="241" t="s">
        <v>389</v>
      </c>
      <c r="D85" s="237"/>
      <c r="E85" s="240" t="s">
        <v>396</v>
      </c>
      <c r="F85" s="237"/>
      <c r="G85" s="240" t="s">
        <v>403</v>
      </c>
      <c r="I85" s="5">
        <f>LARGE($I83:$AP83,1)</f>
        <v>0</v>
      </c>
      <c r="J85" s="5" t="str">
        <f>IF(I85=0,"",VLOOKUP(I85,$AS$2:$AT$35,2,FALSE))</f>
        <v/>
      </c>
      <c r="L85" s="5" t="b">
        <f>IF(I85&gt;0,TRUE)</f>
        <v>0</v>
      </c>
    </row>
    <row r="86" spans="1:46" ht="36.75" customHeight="1">
      <c r="A86" s="21"/>
      <c r="B86" s="237"/>
      <c r="C86" s="240" t="s">
        <v>390</v>
      </c>
      <c r="D86" s="236"/>
      <c r="E86" s="240" t="s">
        <v>397</v>
      </c>
      <c r="F86" s="236"/>
      <c r="G86" s="240" t="s">
        <v>404</v>
      </c>
      <c r="I86" s="5">
        <f>LARGE($I83:$AP83,2)</f>
        <v>0</v>
      </c>
      <c r="J86" s="5" t="str">
        <f>IF(I86=0,"",VLOOKUP(I86,$AS$2:$AT$35,2,FALSE))</f>
        <v/>
      </c>
      <c r="L86" s="5" t="b">
        <f t="shared" ref="L86:L89" si="9">IF(I86&gt;0,TRUE)</f>
        <v>0</v>
      </c>
    </row>
    <row r="87" spans="1:46" ht="36.75" customHeight="1">
      <c r="A87" s="21"/>
      <c r="B87" s="237"/>
      <c r="C87" s="240" t="s">
        <v>391</v>
      </c>
      <c r="D87" s="237"/>
      <c r="E87" s="240" t="s">
        <v>398</v>
      </c>
      <c r="F87" s="237"/>
      <c r="G87" s="240" t="s">
        <v>405</v>
      </c>
      <c r="I87" s="5">
        <f>LARGE($I83:$AP83,3)</f>
        <v>0</v>
      </c>
      <c r="J87" s="5" t="str">
        <f>IF(I87=0,"",VLOOKUP(I87,$AS$2:$AT$35,2,FALSE))</f>
        <v/>
      </c>
      <c r="L87" s="5" t="b">
        <f t="shared" si="9"/>
        <v>0</v>
      </c>
    </row>
    <row r="88" spans="1:46" ht="36.75" customHeight="1">
      <c r="A88" s="21"/>
      <c r="B88" s="237"/>
      <c r="C88" s="240" t="s">
        <v>392</v>
      </c>
      <c r="D88" s="237"/>
      <c r="E88" s="240" t="s">
        <v>399</v>
      </c>
      <c r="F88" s="237"/>
      <c r="G88" s="240" t="s">
        <v>406</v>
      </c>
      <c r="I88" s="5">
        <f>LARGE($I83:$AP83,4)</f>
        <v>0</v>
      </c>
      <c r="J88" s="5" t="str">
        <f>IF(I88=0,"",VLOOKUP(I88,$AS$2:$AT$35,2,FALSE))</f>
        <v/>
      </c>
      <c r="L88" s="5" t="b">
        <f t="shared" si="9"/>
        <v>0</v>
      </c>
    </row>
    <row r="89" spans="1:46" ht="36.75" customHeight="1">
      <c r="A89" s="21"/>
      <c r="B89" s="237"/>
      <c r="C89" s="240"/>
      <c r="D89" s="237"/>
      <c r="E89" s="258"/>
      <c r="F89" s="237"/>
      <c r="G89" s="238"/>
      <c r="I89" s="5">
        <f>LARGE($I83:$AP83,5)</f>
        <v>0</v>
      </c>
      <c r="J89" s="5" t="str">
        <f>IF(I89=0,"",VLOOKUP(I89,$AS$2:$AT$35,2,FALSE))</f>
        <v/>
      </c>
      <c r="L89" s="5" t="b">
        <f t="shared" si="9"/>
        <v>0</v>
      </c>
    </row>
    <row r="90" spans="1:46" ht="36.75" customHeight="1" thickBot="1">
      <c r="A90" s="21"/>
      <c r="B90" s="265" t="s">
        <v>407</v>
      </c>
      <c r="C90" s="244"/>
      <c r="D90" s="246" t="s">
        <v>410</v>
      </c>
      <c r="E90" s="247"/>
      <c r="F90" s="243" t="s">
        <v>413</v>
      </c>
      <c r="G90" s="248"/>
      <c r="I90" s="242">
        <f>COUNTIF(L85:L89,TRUE)</f>
        <v>0</v>
      </c>
    </row>
    <row r="91" spans="1:46" ht="36.75" customHeight="1" thickTop="1">
      <c r="A91" s="96"/>
      <c r="B91" s="263"/>
      <c r="C91" s="264" t="s">
        <v>408</v>
      </c>
      <c r="D91" s="263"/>
      <c r="E91" s="264" t="s">
        <v>411</v>
      </c>
      <c r="F91" s="263"/>
      <c r="G91" s="264" t="s">
        <v>414</v>
      </c>
      <c r="I91" s="320" t="str">
        <f>CONCATENATE(J85,IF(I90&lt;2,"",IF(I90=2," &amp; ",", ")),J86,IF(OR(I90=2,I90=1,I90=0),"",IF(I90=3," &amp; ",", ")),J87,IF(OR(I90=3,I90=2,I90=1,I90=0),"",IF(I90=4," &amp; ",", ")),J88,IF(OR(I90=4,I90=3,I90=2,I90=1,I90=0),"",IF(I90=5," &amp; ",", ")),J89)</f>
        <v/>
      </c>
      <c r="J91" s="320"/>
      <c r="K91" s="320"/>
      <c r="L91" s="320"/>
      <c r="M91" s="320"/>
    </row>
    <row r="92" spans="1:46" ht="36.75" customHeight="1">
      <c r="A92" s="21"/>
      <c r="B92" s="237"/>
      <c r="C92" s="240" t="s">
        <v>409</v>
      </c>
      <c r="D92" s="237"/>
      <c r="E92" s="240" t="s">
        <v>412</v>
      </c>
      <c r="F92" s="237"/>
      <c r="G92" s="240" t="s">
        <v>415</v>
      </c>
    </row>
    <row r="93" spans="1:46" ht="36.75" customHeight="1">
      <c r="A93" s="21"/>
      <c r="B93" s="237"/>
      <c r="C93" s="240" t="s">
        <v>254</v>
      </c>
      <c r="D93" s="249"/>
      <c r="E93" s="240"/>
      <c r="F93" s="237"/>
      <c r="G93" s="238"/>
    </row>
    <row r="94" spans="1:46" ht="36.75" customHeight="1" thickBot="1">
      <c r="A94" s="21"/>
      <c r="B94" s="265" t="s">
        <v>416</v>
      </c>
      <c r="C94" s="244"/>
      <c r="D94" s="251"/>
      <c r="E94" s="245"/>
      <c r="F94" s="243" t="s">
        <v>423</v>
      </c>
      <c r="G94" s="244"/>
    </row>
    <row r="95" spans="1:46" ht="36.75" customHeight="1" thickTop="1">
      <c r="A95" s="21"/>
      <c r="B95" s="237"/>
      <c r="C95" s="240" t="s">
        <v>417</v>
      </c>
      <c r="D95" s="250"/>
      <c r="E95" s="240" t="s">
        <v>420</v>
      </c>
      <c r="F95" s="237"/>
      <c r="G95" s="240" t="s">
        <v>422</v>
      </c>
    </row>
    <row r="96" spans="1:46" ht="36.75" customHeight="1">
      <c r="A96" s="21"/>
      <c r="B96" s="237"/>
      <c r="C96" s="240" t="s">
        <v>418</v>
      </c>
      <c r="D96" s="250"/>
      <c r="E96" s="240" t="s">
        <v>421</v>
      </c>
      <c r="F96" s="237"/>
      <c r="G96" s="238"/>
    </row>
    <row r="97" spans="1:42" ht="36.75" customHeight="1">
      <c r="A97" s="21"/>
      <c r="B97" s="237"/>
      <c r="C97" s="240" t="s">
        <v>419</v>
      </c>
      <c r="D97" s="237"/>
      <c r="E97" s="238"/>
      <c r="F97" s="237"/>
      <c r="G97" s="238"/>
    </row>
    <row r="100" spans="1:42" ht="36.75" customHeight="1">
      <c r="B100" s="234" t="s">
        <v>456</v>
      </c>
    </row>
    <row r="101" spans="1:42" ht="36.75" customHeight="1" thickBot="1">
      <c r="B101" s="266" t="s">
        <v>385</v>
      </c>
      <c r="C101" s="257"/>
      <c r="D101" s="253"/>
      <c r="E101" s="254"/>
      <c r="F101" s="318" t="s">
        <v>451</v>
      </c>
      <c r="G101" s="319"/>
      <c r="I101" s="259">
        <v>14</v>
      </c>
      <c r="J101" s="259">
        <v>10</v>
      </c>
      <c r="K101" s="259">
        <v>29</v>
      </c>
      <c r="L101" s="259">
        <v>26</v>
      </c>
      <c r="M101" s="259">
        <v>30</v>
      </c>
      <c r="N101" s="259">
        <v>27</v>
      </c>
      <c r="O101" s="259">
        <v>28</v>
      </c>
      <c r="P101" s="259">
        <v>25</v>
      </c>
      <c r="Q101" s="259">
        <v>19</v>
      </c>
      <c r="R101" s="259">
        <v>13</v>
      </c>
      <c r="S101" s="259">
        <v>18</v>
      </c>
      <c r="T101" s="259">
        <v>6</v>
      </c>
      <c r="U101" s="259">
        <v>22</v>
      </c>
      <c r="V101" s="259">
        <v>21</v>
      </c>
      <c r="W101" s="259">
        <v>20</v>
      </c>
      <c r="X101" s="259">
        <v>17</v>
      </c>
      <c r="Y101" s="259">
        <v>9</v>
      </c>
      <c r="Z101" s="259">
        <v>16</v>
      </c>
      <c r="AA101" s="259">
        <v>8</v>
      </c>
      <c r="AB101" s="259">
        <v>7</v>
      </c>
      <c r="AC101" s="259">
        <v>12</v>
      </c>
      <c r="AD101" s="259">
        <v>23</v>
      </c>
      <c r="AE101" s="259">
        <v>24</v>
      </c>
      <c r="AF101" s="259">
        <v>15</v>
      </c>
      <c r="AG101" s="259">
        <v>4</v>
      </c>
      <c r="AH101" s="259">
        <v>3</v>
      </c>
      <c r="AI101" s="259">
        <v>11</v>
      </c>
      <c r="AJ101" s="259">
        <v>2</v>
      </c>
      <c r="AK101" s="259">
        <v>5</v>
      </c>
      <c r="AL101" s="259">
        <v>32</v>
      </c>
      <c r="AM101" s="259">
        <v>31</v>
      </c>
      <c r="AN101" s="259">
        <v>33</v>
      </c>
      <c r="AO101" s="259">
        <v>34</v>
      </c>
      <c r="AP101" s="259">
        <v>1</v>
      </c>
    </row>
    <row r="102" spans="1:42" ht="36.75" customHeight="1" thickTop="1">
      <c r="B102" s="236"/>
      <c r="C102" s="239" t="s">
        <v>386</v>
      </c>
      <c r="D102" s="250"/>
      <c r="E102" s="240" t="s">
        <v>393</v>
      </c>
      <c r="F102" s="250"/>
      <c r="G102" s="240" t="s">
        <v>400</v>
      </c>
    </row>
    <row r="103" spans="1:42" ht="36.75" customHeight="1">
      <c r="B103" s="237"/>
      <c r="C103" s="240" t="s">
        <v>387</v>
      </c>
      <c r="D103" s="237"/>
      <c r="E103" s="252" t="s">
        <v>394</v>
      </c>
      <c r="F103" s="237"/>
      <c r="G103" s="252" t="s">
        <v>401</v>
      </c>
      <c r="I103" s="5">
        <f>IF(I102=TRUE,I101,0)</f>
        <v>0</v>
      </c>
      <c r="J103" s="5">
        <f t="shared" ref="J103:AP103" si="10">IF(J102=TRUE,J101,0)</f>
        <v>0</v>
      </c>
      <c r="K103" s="5">
        <f t="shared" si="10"/>
        <v>0</v>
      </c>
      <c r="L103" s="5">
        <f t="shared" si="10"/>
        <v>0</v>
      </c>
      <c r="M103" s="5">
        <f t="shared" si="10"/>
        <v>0</v>
      </c>
      <c r="N103" s="5">
        <f t="shared" si="10"/>
        <v>0</v>
      </c>
      <c r="O103" s="5">
        <f t="shared" si="10"/>
        <v>0</v>
      </c>
      <c r="P103" s="5">
        <f t="shared" si="10"/>
        <v>0</v>
      </c>
      <c r="Q103" s="5">
        <f t="shared" si="10"/>
        <v>0</v>
      </c>
      <c r="R103" s="5">
        <f t="shared" si="10"/>
        <v>0</v>
      </c>
      <c r="S103" s="5">
        <f t="shared" si="10"/>
        <v>0</v>
      </c>
      <c r="T103" s="5">
        <f t="shared" si="10"/>
        <v>0</v>
      </c>
      <c r="U103" s="5">
        <f t="shared" si="10"/>
        <v>0</v>
      </c>
      <c r="V103" s="5">
        <f t="shared" si="10"/>
        <v>0</v>
      </c>
      <c r="W103" s="5">
        <f t="shared" si="10"/>
        <v>0</v>
      </c>
      <c r="X103" s="5">
        <f t="shared" si="10"/>
        <v>0</v>
      </c>
      <c r="Y103" s="5">
        <f t="shared" si="10"/>
        <v>0</v>
      </c>
      <c r="Z103" s="5">
        <f t="shared" si="10"/>
        <v>0</v>
      </c>
      <c r="AA103" s="5">
        <f t="shared" si="10"/>
        <v>0</v>
      </c>
      <c r="AB103" s="5">
        <f t="shared" si="10"/>
        <v>0</v>
      </c>
      <c r="AC103" s="5">
        <f t="shared" si="10"/>
        <v>0</v>
      </c>
      <c r="AD103" s="5">
        <f t="shared" si="10"/>
        <v>0</v>
      </c>
      <c r="AE103" s="5">
        <f t="shared" si="10"/>
        <v>0</v>
      </c>
      <c r="AF103" s="5">
        <f t="shared" si="10"/>
        <v>0</v>
      </c>
      <c r="AG103" s="5">
        <f t="shared" si="10"/>
        <v>0</v>
      </c>
      <c r="AH103" s="5">
        <f t="shared" si="10"/>
        <v>0</v>
      </c>
      <c r="AI103" s="5">
        <f t="shared" si="10"/>
        <v>0</v>
      </c>
      <c r="AJ103" s="5">
        <f t="shared" si="10"/>
        <v>0</v>
      </c>
      <c r="AK103" s="5">
        <f t="shared" si="10"/>
        <v>0</v>
      </c>
      <c r="AL103" s="5">
        <f t="shared" si="10"/>
        <v>0</v>
      </c>
      <c r="AM103" s="5">
        <f t="shared" si="10"/>
        <v>0</v>
      </c>
      <c r="AN103" s="5">
        <f t="shared" si="10"/>
        <v>0</v>
      </c>
      <c r="AO103" s="5">
        <f t="shared" si="10"/>
        <v>0</v>
      </c>
      <c r="AP103" s="5">
        <f t="shared" si="10"/>
        <v>0</v>
      </c>
    </row>
    <row r="104" spans="1:42" ht="36.75" customHeight="1">
      <c r="B104" s="237"/>
      <c r="C104" s="240" t="s">
        <v>388</v>
      </c>
      <c r="D104" s="237"/>
      <c r="E104" s="240" t="s">
        <v>395</v>
      </c>
      <c r="F104" s="237"/>
      <c r="G104" s="240" t="s">
        <v>402</v>
      </c>
    </row>
    <row r="105" spans="1:42" ht="36.75" customHeight="1">
      <c r="B105" s="237"/>
      <c r="C105" s="241" t="s">
        <v>389</v>
      </c>
      <c r="D105" s="237"/>
      <c r="E105" s="240" t="s">
        <v>396</v>
      </c>
      <c r="F105" s="237"/>
      <c r="G105" s="240" t="s">
        <v>403</v>
      </c>
      <c r="I105" s="5">
        <f>LARGE($I103:$AP103,1)</f>
        <v>0</v>
      </c>
      <c r="J105" s="5" t="str">
        <f>IF(I105=0,"",VLOOKUP(I105,$AS$2:$AT$35,2,FALSE))</f>
        <v/>
      </c>
      <c r="L105" s="5" t="b">
        <f>IF(I105&gt;0,TRUE)</f>
        <v>0</v>
      </c>
    </row>
    <row r="106" spans="1:42" ht="36.75" customHeight="1">
      <c r="B106" s="237"/>
      <c r="C106" s="240" t="s">
        <v>390</v>
      </c>
      <c r="D106" s="236"/>
      <c r="E106" s="240" t="s">
        <v>397</v>
      </c>
      <c r="F106" s="236"/>
      <c r="G106" s="240" t="s">
        <v>404</v>
      </c>
      <c r="I106" s="5">
        <f>LARGE($I103:$AP103,2)</f>
        <v>0</v>
      </c>
      <c r="J106" s="5" t="str">
        <f>IF(I106=0,"",VLOOKUP(I106,$AS$2:$AT$35,2,FALSE))</f>
        <v/>
      </c>
      <c r="L106" s="5" t="b">
        <f t="shared" ref="L106:L109" si="11">IF(I106&gt;0,TRUE)</f>
        <v>0</v>
      </c>
    </row>
    <row r="107" spans="1:42" ht="36.75" customHeight="1">
      <c r="B107" s="237"/>
      <c r="C107" s="240" t="s">
        <v>391</v>
      </c>
      <c r="D107" s="237"/>
      <c r="E107" s="240" t="s">
        <v>398</v>
      </c>
      <c r="F107" s="237"/>
      <c r="G107" s="240" t="s">
        <v>405</v>
      </c>
      <c r="I107" s="5">
        <f>LARGE($I103:$AP103,3)</f>
        <v>0</v>
      </c>
      <c r="J107" s="5" t="str">
        <f>IF(I107=0,"",VLOOKUP(I107,$AS$2:$AT$35,2,FALSE))</f>
        <v/>
      </c>
      <c r="L107" s="5" t="b">
        <f t="shared" si="11"/>
        <v>0</v>
      </c>
    </row>
    <row r="108" spans="1:42" ht="36.75" customHeight="1">
      <c r="B108" s="237"/>
      <c r="C108" s="240" t="s">
        <v>392</v>
      </c>
      <c r="D108" s="237"/>
      <c r="E108" s="240" t="s">
        <v>399</v>
      </c>
      <c r="F108" s="237"/>
      <c r="G108" s="240" t="s">
        <v>406</v>
      </c>
      <c r="I108" s="5">
        <f>LARGE($I103:$AP103,4)</f>
        <v>0</v>
      </c>
      <c r="J108" s="5" t="str">
        <f>IF(I108=0,"",VLOOKUP(I108,$AS$2:$AT$35,2,FALSE))</f>
        <v/>
      </c>
      <c r="L108" s="5" t="b">
        <f t="shared" si="11"/>
        <v>0</v>
      </c>
    </row>
    <row r="109" spans="1:42" ht="36.75" customHeight="1">
      <c r="B109" s="237"/>
      <c r="C109" s="240"/>
      <c r="D109" s="237"/>
      <c r="E109" s="258"/>
      <c r="F109" s="237"/>
      <c r="G109" s="238"/>
      <c r="I109" s="5">
        <f>LARGE($I103:$AP103,5)</f>
        <v>0</v>
      </c>
      <c r="J109" s="5" t="str">
        <f>IF(I109=0,"",VLOOKUP(I109,$AS$2:$AT$35,2,FALSE))</f>
        <v/>
      </c>
      <c r="L109" s="5" t="b">
        <f t="shared" si="11"/>
        <v>0</v>
      </c>
    </row>
    <row r="110" spans="1:42" ht="36.75" customHeight="1" thickBot="1">
      <c r="B110" s="265" t="s">
        <v>407</v>
      </c>
      <c r="C110" s="244"/>
      <c r="D110" s="246" t="s">
        <v>410</v>
      </c>
      <c r="E110" s="247"/>
      <c r="F110" s="243" t="s">
        <v>413</v>
      </c>
      <c r="G110" s="248"/>
      <c r="I110" s="242">
        <f>COUNTIF(L105:L109,TRUE)</f>
        <v>0</v>
      </c>
    </row>
    <row r="111" spans="1:42" ht="36.75" customHeight="1" thickTop="1">
      <c r="B111" s="263"/>
      <c r="C111" s="264" t="s">
        <v>408</v>
      </c>
      <c r="D111" s="263"/>
      <c r="E111" s="264" t="s">
        <v>411</v>
      </c>
      <c r="F111" s="263"/>
      <c r="G111" s="264" t="s">
        <v>414</v>
      </c>
      <c r="I111" s="320" t="str">
        <f>CONCATENATE(J105,IF(I110&lt;2,"",IF(I110=2," &amp; ",", ")),J106,IF(OR(I110=2,I110=1,I110=0),"",IF(I110=3," &amp; ",", ")),J107,IF(OR(I110=3,I110=2,I110=1,I110=0),"",IF(I110=4," &amp; ",", ")),J108,IF(OR(I110=4,I110=3,I110=2,I110=1,I110=0),"",IF(I110=5," &amp; ",", ")),J109)</f>
        <v/>
      </c>
      <c r="J111" s="320"/>
      <c r="K111" s="320"/>
      <c r="L111" s="320"/>
      <c r="M111" s="320"/>
    </row>
    <row r="112" spans="1:42" ht="36.75" customHeight="1">
      <c r="B112" s="237"/>
      <c r="C112" s="240" t="s">
        <v>409</v>
      </c>
      <c r="D112" s="237"/>
      <c r="E112" s="240" t="s">
        <v>412</v>
      </c>
      <c r="F112" s="237"/>
      <c r="G112" s="240" t="s">
        <v>415</v>
      </c>
    </row>
    <row r="113" spans="2:42" ht="36.75" customHeight="1">
      <c r="B113" s="237"/>
      <c r="C113" s="240" t="s">
        <v>254</v>
      </c>
      <c r="D113" s="249"/>
      <c r="E113" s="240"/>
      <c r="F113" s="237"/>
      <c r="G113" s="238"/>
    </row>
    <row r="114" spans="2:42" ht="36.75" customHeight="1" thickBot="1">
      <c r="B114" s="265" t="s">
        <v>416</v>
      </c>
      <c r="C114" s="244"/>
      <c r="D114" s="251"/>
      <c r="E114" s="245"/>
      <c r="F114" s="243" t="s">
        <v>423</v>
      </c>
      <c r="G114" s="244"/>
    </row>
    <row r="115" spans="2:42" ht="36.75" customHeight="1" thickTop="1">
      <c r="B115" s="237"/>
      <c r="C115" s="240" t="s">
        <v>417</v>
      </c>
      <c r="D115" s="250"/>
      <c r="E115" s="240" t="s">
        <v>420</v>
      </c>
      <c r="F115" s="237"/>
      <c r="G115" s="240" t="s">
        <v>422</v>
      </c>
    </row>
    <row r="116" spans="2:42" ht="36.75" customHeight="1">
      <c r="B116" s="237"/>
      <c r="C116" s="240" t="s">
        <v>418</v>
      </c>
      <c r="D116" s="250"/>
      <c r="E116" s="240" t="s">
        <v>421</v>
      </c>
      <c r="F116" s="237"/>
      <c r="G116" s="238"/>
    </row>
    <row r="117" spans="2:42" ht="36.75" customHeight="1">
      <c r="B117" s="237"/>
      <c r="C117" s="240" t="s">
        <v>419</v>
      </c>
      <c r="D117" s="237"/>
      <c r="E117" s="238"/>
      <c r="F117" s="237"/>
      <c r="G117" s="238"/>
    </row>
    <row r="120" spans="2:42" ht="36.75" customHeight="1">
      <c r="B120" s="234" t="s">
        <v>457</v>
      </c>
    </row>
    <row r="121" spans="2:42" ht="36.75" customHeight="1" thickBot="1">
      <c r="B121" s="266" t="s">
        <v>385</v>
      </c>
      <c r="C121" s="257"/>
      <c r="D121" s="253"/>
      <c r="E121" s="254"/>
      <c r="F121" s="318" t="s">
        <v>451</v>
      </c>
      <c r="G121" s="319"/>
      <c r="I121" s="259">
        <v>14</v>
      </c>
      <c r="J121" s="259">
        <v>10</v>
      </c>
      <c r="K121" s="259">
        <v>29</v>
      </c>
      <c r="L121" s="259">
        <v>26</v>
      </c>
      <c r="M121" s="259">
        <v>30</v>
      </c>
      <c r="N121" s="259">
        <v>27</v>
      </c>
      <c r="O121" s="259">
        <v>28</v>
      </c>
      <c r="P121" s="259">
        <v>25</v>
      </c>
      <c r="Q121" s="259">
        <v>19</v>
      </c>
      <c r="R121" s="259">
        <v>13</v>
      </c>
      <c r="S121" s="259">
        <v>18</v>
      </c>
      <c r="T121" s="259">
        <v>6</v>
      </c>
      <c r="U121" s="259">
        <v>22</v>
      </c>
      <c r="V121" s="259">
        <v>21</v>
      </c>
      <c r="W121" s="259">
        <v>20</v>
      </c>
      <c r="X121" s="259">
        <v>17</v>
      </c>
      <c r="Y121" s="259">
        <v>9</v>
      </c>
      <c r="Z121" s="259">
        <v>16</v>
      </c>
      <c r="AA121" s="259">
        <v>8</v>
      </c>
      <c r="AB121" s="259">
        <v>7</v>
      </c>
      <c r="AC121" s="259">
        <v>12</v>
      </c>
      <c r="AD121" s="259">
        <v>23</v>
      </c>
      <c r="AE121" s="259">
        <v>24</v>
      </c>
      <c r="AF121" s="259">
        <v>15</v>
      </c>
      <c r="AG121" s="259">
        <v>4</v>
      </c>
      <c r="AH121" s="259">
        <v>3</v>
      </c>
      <c r="AI121" s="259">
        <v>11</v>
      </c>
      <c r="AJ121" s="259">
        <v>2</v>
      </c>
      <c r="AK121" s="259">
        <v>5</v>
      </c>
      <c r="AL121" s="259">
        <v>32</v>
      </c>
      <c r="AM121" s="259">
        <v>31</v>
      </c>
      <c r="AN121" s="259">
        <v>33</v>
      </c>
      <c r="AO121" s="259">
        <v>34</v>
      </c>
      <c r="AP121" s="259">
        <v>1</v>
      </c>
    </row>
    <row r="122" spans="2:42" ht="36.75" customHeight="1" thickTop="1">
      <c r="B122" s="236"/>
      <c r="C122" s="239" t="s">
        <v>386</v>
      </c>
      <c r="D122" s="250"/>
      <c r="E122" s="240" t="s">
        <v>393</v>
      </c>
      <c r="F122" s="250"/>
      <c r="G122" s="240" t="s">
        <v>400</v>
      </c>
    </row>
    <row r="123" spans="2:42" ht="36.75" customHeight="1">
      <c r="B123" s="237"/>
      <c r="C123" s="240" t="s">
        <v>387</v>
      </c>
      <c r="D123" s="237"/>
      <c r="E123" s="252" t="s">
        <v>394</v>
      </c>
      <c r="F123" s="237"/>
      <c r="G123" s="252" t="s">
        <v>401</v>
      </c>
      <c r="I123" s="5">
        <f>IF(I122=TRUE,I121,0)</f>
        <v>0</v>
      </c>
      <c r="J123" s="5">
        <f t="shared" ref="J123:AP123" si="12">IF(J122=TRUE,J121,0)</f>
        <v>0</v>
      </c>
      <c r="K123" s="5">
        <f t="shared" si="12"/>
        <v>0</v>
      </c>
      <c r="L123" s="5">
        <f t="shared" si="12"/>
        <v>0</v>
      </c>
      <c r="M123" s="5">
        <f t="shared" si="12"/>
        <v>0</v>
      </c>
      <c r="N123" s="5">
        <f t="shared" si="12"/>
        <v>0</v>
      </c>
      <c r="O123" s="5">
        <f t="shared" si="12"/>
        <v>0</v>
      </c>
      <c r="P123" s="5">
        <f t="shared" si="12"/>
        <v>0</v>
      </c>
      <c r="Q123" s="5">
        <f t="shared" si="12"/>
        <v>0</v>
      </c>
      <c r="R123" s="5">
        <f t="shared" si="12"/>
        <v>0</v>
      </c>
      <c r="S123" s="5">
        <f t="shared" si="12"/>
        <v>0</v>
      </c>
      <c r="T123" s="5">
        <f t="shared" si="12"/>
        <v>0</v>
      </c>
      <c r="U123" s="5">
        <f t="shared" si="12"/>
        <v>0</v>
      </c>
      <c r="V123" s="5">
        <f t="shared" si="12"/>
        <v>0</v>
      </c>
      <c r="W123" s="5">
        <f t="shared" si="12"/>
        <v>0</v>
      </c>
      <c r="X123" s="5">
        <f t="shared" si="12"/>
        <v>0</v>
      </c>
      <c r="Y123" s="5">
        <f t="shared" si="12"/>
        <v>0</v>
      </c>
      <c r="Z123" s="5">
        <f t="shared" si="12"/>
        <v>0</v>
      </c>
      <c r="AA123" s="5">
        <f t="shared" si="12"/>
        <v>0</v>
      </c>
      <c r="AB123" s="5">
        <f t="shared" si="12"/>
        <v>0</v>
      </c>
      <c r="AC123" s="5">
        <f t="shared" si="12"/>
        <v>0</v>
      </c>
      <c r="AD123" s="5">
        <f t="shared" si="12"/>
        <v>0</v>
      </c>
      <c r="AE123" s="5">
        <f t="shared" si="12"/>
        <v>0</v>
      </c>
      <c r="AF123" s="5">
        <f t="shared" si="12"/>
        <v>0</v>
      </c>
      <c r="AG123" s="5">
        <f t="shared" si="12"/>
        <v>0</v>
      </c>
      <c r="AH123" s="5">
        <f t="shared" si="12"/>
        <v>0</v>
      </c>
      <c r="AI123" s="5">
        <f t="shared" si="12"/>
        <v>0</v>
      </c>
      <c r="AJ123" s="5">
        <f t="shared" si="12"/>
        <v>0</v>
      </c>
      <c r="AK123" s="5">
        <f t="shared" si="12"/>
        <v>0</v>
      </c>
      <c r="AL123" s="5">
        <f t="shared" si="12"/>
        <v>0</v>
      </c>
      <c r="AM123" s="5">
        <f t="shared" si="12"/>
        <v>0</v>
      </c>
      <c r="AN123" s="5">
        <f t="shared" si="12"/>
        <v>0</v>
      </c>
      <c r="AO123" s="5">
        <f t="shared" si="12"/>
        <v>0</v>
      </c>
      <c r="AP123" s="5">
        <f t="shared" si="12"/>
        <v>0</v>
      </c>
    </row>
    <row r="124" spans="2:42" ht="36.75" customHeight="1">
      <c r="B124" s="237"/>
      <c r="C124" s="240" t="s">
        <v>388</v>
      </c>
      <c r="D124" s="237"/>
      <c r="E124" s="240" t="s">
        <v>395</v>
      </c>
      <c r="F124" s="237"/>
      <c r="G124" s="240" t="s">
        <v>402</v>
      </c>
    </row>
    <row r="125" spans="2:42" ht="36.75" customHeight="1">
      <c r="B125" s="237"/>
      <c r="C125" s="241" t="s">
        <v>389</v>
      </c>
      <c r="D125" s="237"/>
      <c r="E125" s="240" t="s">
        <v>396</v>
      </c>
      <c r="F125" s="237"/>
      <c r="G125" s="240" t="s">
        <v>403</v>
      </c>
      <c r="I125" s="5">
        <f>LARGE($I123:$AP123,1)</f>
        <v>0</v>
      </c>
      <c r="J125" s="5" t="str">
        <f>IF(I125=0,"",VLOOKUP(I125,$AS$2:$AT$35,2,FALSE))</f>
        <v/>
      </c>
      <c r="L125" s="5" t="b">
        <f>IF(I125&gt;0,TRUE)</f>
        <v>0</v>
      </c>
    </row>
    <row r="126" spans="2:42" ht="36.75" customHeight="1">
      <c r="B126" s="237"/>
      <c r="C126" s="240" t="s">
        <v>390</v>
      </c>
      <c r="D126" s="236"/>
      <c r="E126" s="240" t="s">
        <v>397</v>
      </c>
      <c r="F126" s="236"/>
      <c r="G126" s="240" t="s">
        <v>404</v>
      </c>
      <c r="I126" s="5">
        <f>LARGE($I123:$AP123,2)</f>
        <v>0</v>
      </c>
      <c r="J126" s="5" t="str">
        <f>IF(I126=0,"",VLOOKUP(I126,$AS$2:$AT$35,2,FALSE))</f>
        <v/>
      </c>
      <c r="L126" s="5" t="b">
        <f t="shared" ref="L126:L129" si="13">IF(I126&gt;0,TRUE)</f>
        <v>0</v>
      </c>
    </row>
    <row r="127" spans="2:42" ht="36.75" customHeight="1">
      <c r="B127" s="237"/>
      <c r="C127" s="240" t="s">
        <v>391</v>
      </c>
      <c r="D127" s="237"/>
      <c r="E127" s="240" t="s">
        <v>398</v>
      </c>
      <c r="F127" s="237"/>
      <c r="G127" s="240" t="s">
        <v>405</v>
      </c>
      <c r="I127" s="5">
        <f>LARGE($I123:$AP123,3)</f>
        <v>0</v>
      </c>
      <c r="J127" s="5" t="str">
        <f>IF(I127=0,"",VLOOKUP(I127,$AS$2:$AT$35,2,FALSE))</f>
        <v/>
      </c>
      <c r="L127" s="5" t="b">
        <f t="shared" si="13"/>
        <v>0</v>
      </c>
    </row>
    <row r="128" spans="2:42" ht="36.75" customHeight="1">
      <c r="B128" s="237"/>
      <c r="C128" s="240" t="s">
        <v>392</v>
      </c>
      <c r="D128" s="237"/>
      <c r="E128" s="240" t="s">
        <v>399</v>
      </c>
      <c r="F128" s="237"/>
      <c r="G128" s="240" t="s">
        <v>406</v>
      </c>
      <c r="I128" s="5">
        <f>LARGE($I123:$AP123,4)</f>
        <v>0</v>
      </c>
      <c r="J128" s="5" t="str">
        <f>IF(I128=0,"",VLOOKUP(I128,$AS$2:$AT$35,2,FALSE))</f>
        <v/>
      </c>
      <c r="L128" s="5" t="b">
        <f t="shared" si="13"/>
        <v>0</v>
      </c>
    </row>
    <row r="129" spans="2:42" ht="36.75" customHeight="1">
      <c r="B129" s="237"/>
      <c r="C129" s="240"/>
      <c r="D129" s="237"/>
      <c r="E129" s="258"/>
      <c r="F129" s="237"/>
      <c r="G129" s="238"/>
      <c r="I129" s="5">
        <f>LARGE($I123:$AP123,5)</f>
        <v>0</v>
      </c>
      <c r="J129" s="5" t="str">
        <f>IF(I129=0,"",VLOOKUP(I129,$AS$2:$AT$35,2,FALSE))</f>
        <v/>
      </c>
      <c r="L129" s="5" t="b">
        <f t="shared" si="13"/>
        <v>0</v>
      </c>
    </row>
    <row r="130" spans="2:42" ht="36.75" customHeight="1" thickBot="1">
      <c r="B130" s="265" t="s">
        <v>407</v>
      </c>
      <c r="C130" s="244"/>
      <c r="D130" s="246" t="s">
        <v>410</v>
      </c>
      <c r="E130" s="247"/>
      <c r="F130" s="243" t="s">
        <v>413</v>
      </c>
      <c r="G130" s="248"/>
      <c r="I130" s="242">
        <f>COUNTIF(L125:L129,TRUE)</f>
        <v>0</v>
      </c>
    </row>
    <row r="131" spans="2:42" ht="36.75" customHeight="1" thickTop="1">
      <c r="B131" s="263"/>
      <c r="C131" s="264" t="s">
        <v>408</v>
      </c>
      <c r="D131" s="263"/>
      <c r="E131" s="264" t="s">
        <v>411</v>
      </c>
      <c r="F131" s="263"/>
      <c r="G131" s="264" t="s">
        <v>414</v>
      </c>
      <c r="I131" s="320" t="str">
        <f>CONCATENATE(J125,IF(I130&lt;2,"",IF(I130=2," &amp; ",", ")),J126,IF(OR(I130=2,I130=1,I130=0),"",IF(I130=3," &amp; ",", ")),J127,IF(OR(I130=3,I130=2,I130=1,I130=0),"",IF(I130=4," &amp; ",", ")),J128,IF(OR(I130=4,I130=3,I130=2,I130=1,I130=0),"",IF(I130=5," &amp; ",", ")),J129)</f>
        <v/>
      </c>
      <c r="J131" s="320"/>
      <c r="K131" s="320"/>
      <c r="L131" s="320"/>
      <c r="M131" s="320"/>
    </row>
    <row r="132" spans="2:42" ht="36.75" customHeight="1">
      <c r="B132" s="237"/>
      <c r="C132" s="240" t="s">
        <v>409</v>
      </c>
      <c r="D132" s="237"/>
      <c r="E132" s="240" t="s">
        <v>412</v>
      </c>
      <c r="F132" s="237"/>
      <c r="G132" s="240" t="s">
        <v>415</v>
      </c>
    </row>
    <row r="133" spans="2:42" ht="36.75" customHeight="1">
      <c r="B133" s="237"/>
      <c r="C133" s="240" t="s">
        <v>254</v>
      </c>
      <c r="D133" s="249"/>
      <c r="E133" s="240"/>
      <c r="F133" s="237"/>
      <c r="G133" s="238"/>
    </row>
    <row r="134" spans="2:42" ht="36.75" customHeight="1" thickBot="1">
      <c r="B134" s="265" t="s">
        <v>416</v>
      </c>
      <c r="C134" s="244"/>
      <c r="D134" s="251"/>
      <c r="E134" s="245"/>
      <c r="F134" s="243" t="s">
        <v>423</v>
      </c>
      <c r="G134" s="244"/>
    </row>
    <row r="135" spans="2:42" ht="36.75" customHeight="1" thickTop="1">
      <c r="B135" s="237"/>
      <c r="C135" s="240" t="s">
        <v>417</v>
      </c>
      <c r="D135" s="250"/>
      <c r="E135" s="240" t="s">
        <v>420</v>
      </c>
      <c r="F135" s="237"/>
      <c r="G135" s="240" t="s">
        <v>422</v>
      </c>
    </row>
    <row r="136" spans="2:42" ht="36.75" customHeight="1">
      <c r="B136" s="237"/>
      <c r="C136" s="240" t="s">
        <v>418</v>
      </c>
      <c r="D136" s="250"/>
      <c r="E136" s="240" t="s">
        <v>421</v>
      </c>
      <c r="F136" s="237"/>
      <c r="G136" s="238"/>
    </row>
    <row r="137" spans="2:42" ht="36.75" customHeight="1">
      <c r="B137" s="237"/>
      <c r="C137" s="240" t="s">
        <v>419</v>
      </c>
      <c r="D137" s="237"/>
      <c r="E137" s="238"/>
      <c r="F137" s="237"/>
      <c r="G137" s="238"/>
    </row>
    <row r="140" spans="2:42" ht="36.75" customHeight="1">
      <c r="B140" s="234" t="s">
        <v>458</v>
      </c>
    </row>
    <row r="141" spans="2:42" ht="36.75" customHeight="1" thickBot="1">
      <c r="B141" s="266" t="s">
        <v>385</v>
      </c>
      <c r="C141" s="257"/>
      <c r="D141" s="253"/>
      <c r="E141" s="254"/>
      <c r="F141" s="318" t="s">
        <v>451</v>
      </c>
      <c r="G141" s="319"/>
      <c r="I141" s="259">
        <v>14</v>
      </c>
      <c r="J141" s="259">
        <v>10</v>
      </c>
      <c r="K141" s="259">
        <v>29</v>
      </c>
      <c r="L141" s="259">
        <v>26</v>
      </c>
      <c r="M141" s="259">
        <v>30</v>
      </c>
      <c r="N141" s="259">
        <v>27</v>
      </c>
      <c r="O141" s="259">
        <v>28</v>
      </c>
      <c r="P141" s="259">
        <v>25</v>
      </c>
      <c r="Q141" s="259">
        <v>19</v>
      </c>
      <c r="R141" s="259">
        <v>13</v>
      </c>
      <c r="S141" s="259">
        <v>18</v>
      </c>
      <c r="T141" s="259">
        <v>6</v>
      </c>
      <c r="U141" s="259">
        <v>22</v>
      </c>
      <c r="V141" s="259">
        <v>21</v>
      </c>
      <c r="W141" s="259">
        <v>20</v>
      </c>
      <c r="X141" s="259">
        <v>17</v>
      </c>
      <c r="Y141" s="259">
        <v>9</v>
      </c>
      <c r="Z141" s="259">
        <v>16</v>
      </c>
      <c r="AA141" s="259">
        <v>8</v>
      </c>
      <c r="AB141" s="259">
        <v>7</v>
      </c>
      <c r="AC141" s="259">
        <v>12</v>
      </c>
      <c r="AD141" s="259">
        <v>23</v>
      </c>
      <c r="AE141" s="259">
        <v>24</v>
      </c>
      <c r="AF141" s="259">
        <v>15</v>
      </c>
      <c r="AG141" s="259">
        <v>4</v>
      </c>
      <c r="AH141" s="259">
        <v>3</v>
      </c>
      <c r="AI141" s="259">
        <v>11</v>
      </c>
      <c r="AJ141" s="259">
        <v>2</v>
      </c>
      <c r="AK141" s="259">
        <v>5</v>
      </c>
      <c r="AL141" s="259">
        <v>32</v>
      </c>
      <c r="AM141" s="259">
        <v>31</v>
      </c>
      <c r="AN141" s="259">
        <v>33</v>
      </c>
      <c r="AO141" s="259">
        <v>34</v>
      </c>
      <c r="AP141" s="259">
        <v>1</v>
      </c>
    </row>
    <row r="142" spans="2:42" ht="36.75" customHeight="1" thickTop="1">
      <c r="B142" s="236"/>
      <c r="C142" s="239" t="s">
        <v>386</v>
      </c>
      <c r="D142" s="250"/>
      <c r="E142" s="240" t="s">
        <v>393</v>
      </c>
      <c r="F142" s="250"/>
      <c r="G142" s="240" t="s">
        <v>400</v>
      </c>
    </row>
    <row r="143" spans="2:42" ht="36.75" customHeight="1">
      <c r="B143" s="237"/>
      <c r="C143" s="240" t="s">
        <v>387</v>
      </c>
      <c r="D143" s="237"/>
      <c r="E143" s="252" t="s">
        <v>394</v>
      </c>
      <c r="F143" s="237"/>
      <c r="G143" s="252" t="s">
        <v>401</v>
      </c>
      <c r="I143" s="5">
        <f>IF(I142=TRUE,I141,0)</f>
        <v>0</v>
      </c>
      <c r="J143" s="5">
        <f t="shared" ref="J143:AP143" si="14">IF(J142=TRUE,J141,0)</f>
        <v>0</v>
      </c>
      <c r="K143" s="5">
        <f t="shared" si="14"/>
        <v>0</v>
      </c>
      <c r="L143" s="5">
        <f t="shared" si="14"/>
        <v>0</v>
      </c>
      <c r="M143" s="5">
        <f t="shared" si="14"/>
        <v>0</v>
      </c>
      <c r="N143" s="5">
        <f t="shared" si="14"/>
        <v>0</v>
      </c>
      <c r="O143" s="5">
        <f t="shared" si="14"/>
        <v>0</v>
      </c>
      <c r="P143" s="5">
        <f t="shared" si="14"/>
        <v>0</v>
      </c>
      <c r="Q143" s="5">
        <f t="shared" si="14"/>
        <v>0</v>
      </c>
      <c r="R143" s="5">
        <f t="shared" si="14"/>
        <v>0</v>
      </c>
      <c r="S143" s="5">
        <f t="shared" si="14"/>
        <v>0</v>
      </c>
      <c r="T143" s="5">
        <f t="shared" si="14"/>
        <v>0</v>
      </c>
      <c r="U143" s="5">
        <f t="shared" si="14"/>
        <v>0</v>
      </c>
      <c r="V143" s="5">
        <f t="shared" si="14"/>
        <v>0</v>
      </c>
      <c r="W143" s="5">
        <f t="shared" si="14"/>
        <v>0</v>
      </c>
      <c r="X143" s="5">
        <f t="shared" si="14"/>
        <v>0</v>
      </c>
      <c r="Y143" s="5">
        <f t="shared" si="14"/>
        <v>0</v>
      </c>
      <c r="Z143" s="5">
        <f t="shared" si="14"/>
        <v>0</v>
      </c>
      <c r="AA143" s="5">
        <f t="shared" si="14"/>
        <v>0</v>
      </c>
      <c r="AB143" s="5">
        <f t="shared" si="14"/>
        <v>0</v>
      </c>
      <c r="AC143" s="5">
        <f t="shared" si="14"/>
        <v>0</v>
      </c>
      <c r="AD143" s="5">
        <f t="shared" si="14"/>
        <v>0</v>
      </c>
      <c r="AE143" s="5">
        <f t="shared" si="14"/>
        <v>0</v>
      </c>
      <c r="AF143" s="5">
        <f t="shared" si="14"/>
        <v>0</v>
      </c>
      <c r="AG143" s="5">
        <f t="shared" si="14"/>
        <v>0</v>
      </c>
      <c r="AH143" s="5">
        <f t="shared" si="14"/>
        <v>0</v>
      </c>
      <c r="AI143" s="5">
        <f t="shared" si="14"/>
        <v>0</v>
      </c>
      <c r="AJ143" s="5">
        <f t="shared" si="14"/>
        <v>0</v>
      </c>
      <c r="AK143" s="5">
        <f t="shared" si="14"/>
        <v>0</v>
      </c>
      <c r="AL143" s="5">
        <f t="shared" si="14"/>
        <v>0</v>
      </c>
      <c r="AM143" s="5">
        <f t="shared" si="14"/>
        <v>0</v>
      </c>
      <c r="AN143" s="5">
        <f t="shared" si="14"/>
        <v>0</v>
      </c>
      <c r="AO143" s="5">
        <f t="shared" si="14"/>
        <v>0</v>
      </c>
      <c r="AP143" s="5">
        <f t="shared" si="14"/>
        <v>0</v>
      </c>
    </row>
    <row r="144" spans="2:42" ht="36.75" customHeight="1">
      <c r="B144" s="237"/>
      <c r="C144" s="240" t="s">
        <v>388</v>
      </c>
      <c r="D144" s="237"/>
      <c r="E144" s="240" t="s">
        <v>395</v>
      </c>
      <c r="F144" s="237"/>
      <c r="G144" s="240" t="s">
        <v>402</v>
      </c>
    </row>
    <row r="145" spans="2:13" ht="36.75" customHeight="1">
      <c r="B145" s="237"/>
      <c r="C145" s="241" t="s">
        <v>389</v>
      </c>
      <c r="D145" s="237"/>
      <c r="E145" s="240" t="s">
        <v>396</v>
      </c>
      <c r="F145" s="237"/>
      <c r="G145" s="240" t="s">
        <v>403</v>
      </c>
      <c r="I145" s="5">
        <f>LARGE($I143:$AP143,1)</f>
        <v>0</v>
      </c>
      <c r="J145" s="5" t="str">
        <f>IF(I145=0,"",VLOOKUP(I145,$AS$2:$AT$35,2,FALSE))</f>
        <v/>
      </c>
      <c r="L145" s="5" t="b">
        <f>IF(I145&gt;0,TRUE)</f>
        <v>0</v>
      </c>
    </row>
    <row r="146" spans="2:13" ht="36.75" customHeight="1">
      <c r="B146" s="237"/>
      <c r="C146" s="240" t="s">
        <v>390</v>
      </c>
      <c r="D146" s="236"/>
      <c r="E146" s="240" t="s">
        <v>397</v>
      </c>
      <c r="F146" s="236"/>
      <c r="G146" s="240" t="s">
        <v>404</v>
      </c>
      <c r="I146" s="5">
        <f>LARGE($I143:$AP143,2)</f>
        <v>0</v>
      </c>
      <c r="J146" s="5" t="str">
        <f>IF(I146=0,"",VLOOKUP(I146,$AS$2:$AT$35,2,FALSE))</f>
        <v/>
      </c>
      <c r="L146" s="5" t="b">
        <f t="shared" ref="L146:L149" si="15">IF(I146&gt;0,TRUE)</f>
        <v>0</v>
      </c>
    </row>
    <row r="147" spans="2:13" ht="36.75" customHeight="1">
      <c r="B147" s="237"/>
      <c r="C147" s="240" t="s">
        <v>391</v>
      </c>
      <c r="D147" s="237"/>
      <c r="E147" s="240" t="s">
        <v>398</v>
      </c>
      <c r="F147" s="237"/>
      <c r="G147" s="240" t="s">
        <v>405</v>
      </c>
      <c r="I147" s="5">
        <f>LARGE($I143:$AP143,3)</f>
        <v>0</v>
      </c>
      <c r="J147" s="5" t="str">
        <f>IF(I147=0,"",VLOOKUP(I147,$AS$2:$AT$35,2,FALSE))</f>
        <v/>
      </c>
      <c r="L147" s="5" t="b">
        <f t="shared" si="15"/>
        <v>0</v>
      </c>
    </row>
    <row r="148" spans="2:13" ht="36.75" customHeight="1">
      <c r="B148" s="237"/>
      <c r="C148" s="240" t="s">
        <v>392</v>
      </c>
      <c r="D148" s="237"/>
      <c r="E148" s="240" t="s">
        <v>399</v>
      </c>
      <c r="F148" s="237"/>
      <c r="G148" s="240" t="s">
        <v>406</v>
      </c>
      <c r="I148" s="5">
        <f>LARGE($I143:$AP143,4)</f>
        <v>0</v>
      </c>
      <c r="J148" s="5" t="str">
        <f>IF(I148=0,"",VLOOKUP(I148,$AS$2:$AT$35,2,FALSE))</f>
        <v/>
      </c>
      <c r="L148" s="5" t="b">
        <f t="shared" si="15"/>
        <v>0</v>
      </c>
    </row>
    <row r="149" spans="2:13" ht="36.75" customHeight="1">
      <c r="B149" s="237"/>
      <c r="C149" s="240"/>
      <c r="D149" s="237"/>
      <c r="E149" s="258"/>
      <c r="F149" s="237"/>
      <c r="G149" s="238"/>
      <c r="I149" s="5">
        <f>LARGE($I143:$AP143,5)</f>
        <v>0</v>
      </c>
      <c r="J149" s="5" t="str">
        <f>IF(I149=0,"",VLOOKUP(I149,$AS$2:$AT$35,2,FALSE))</f>
        <v/>
      </c>
      <c r="L149" s="5" t="b">
        <f t="shared" si="15"/>
        <v>0</v>
      </c>
    </row>
    <row r="150" spans="2:13" ht="36.75" customHeight="1" thickBot="1">
      <c r="B150" s="265" t="s">
        <v>407</v>
      </c>
      <c r="C150" s="244"/>
      <c r="D150" s="246" t="s">
        <v>410</v>
      </c>
      <c r="E150" s="247"/>
      <c r="F150" s="243" t="s">
        <v>413</v>
      </c>
      <c r="G150" s="248"/>
      <c r="I150" s="242">
        <f>COUNTIF(L145:L149,TRUE)</f>
        <v>0</v>
      </c>
    </row>
    <row r="151" spans="2:13" ht="36.75" customHeight="1" thickTop="1">
      <c r="B151" s="263"/>
      <c r="C151" s="264" t="s">
        <v>408</v>
      </c>
      <c r="D151" s="263"/>
      <c r="E151" s="264" t="s">
        <v>411</v>
      </c>
      <c r="F151" s="263"/>
      <c r="G151" s="264" t="s">
        <v>414</v>
      </c>
      <c r="I151" s="320" t="str">
        <f>CONCATENATE(J145,IF(I150&lt;2,"",IF(I150=2," &amp; ",", ")),J146,IF(OR(I150=2,I150=1,I150=0),"",IF(I150=3," &amp; ",", ")),J147,IF(OR(I150=3,I150=2,I150=1,I150=0),"",IF(I150=4," &amp; ",", ")),J148,IF(OR(I150=4,I150=3,I150=2,I150=1,I150=0),"",IF(I150=5," &amp; ",", ")),J149)</f>
        <v/>
      </c>
      <c r="J151" s="320"/>
      <c r="K151" s="320"/>
      <c r="L151" s="320"/>
      <c r="M151" s="320"/>
    </row>
    <row r="152" spans="2:13" ht="36.75" customHeight="1">
      <c r="B152" s="237"/>
      <c r="C152" s="240" t="s">
        <v>409</v>
      </c>
      <c r="D152" s="237"/>
      <c r="E152" s="240" t="s">
        <v>412</v>
      </c>
      <c r="F152" s="237"/>
      <c r="G152" s="240" t="s">
        <v>415</v>
      </c>
    </row>
    <row r="153" spans="2:13" ht="36.75" customHeight="1">
      <c r="B153" s="237"/>
      <c r="C153" s="240" t="s">
        <v>254</v>
      </c>
      <c r="D153" s="249"/>
      <c r="E153" s="240"/>
      <c r="F153" s="237"/>
      <c r="G153" s="238"/>
    </row>
    <row r="154" spans="2:13" ht="36.75" customHeight="1" thickBot="1">
      <c r="B154" s="265" t="s">
        <v>416</v>
      </c>
      <c r="C154" s="244"/>
      <c r="D154" s="251"/>
      <c r="E154" s="245"/>
      <c r="F154" s="243" t="s">
        <v>423</v>
      </c>
      <c r="G154" s="244"/>
    </row>
    <row r="155" spans="2:13" ht="36.75" customHeight="1" thickTop="1">
      <c r="B155" s="237"/>
      <c r="C155" s="240" t="s">
        <v>417</v>
      </c>
      <c r="D155" s="250"/>
      <c r="E155" s="240" t="s">
        <v>420</v>
      </c>
      <c r="F155" s="237"/>
      <c r="G155" s="240" t="s">
        <v>422</v>
      </c>
    </row>
    <row r="156" spans="2:13" ht="36.75" customHeight="1">
      <c r="B156" s="237"/>
      <c r="C156" s="240" t="s">
        <v>418</v>
      </c>
      <c r="D156" s="250"/>
      <c r="E156" s="240" t="s">
        <v>421</v>
      </c>
      <c r="F156" s="237"/>
      <c r="G156" s="238"/>
    </row>
    <row r="157" spans="2:13" ht="36.75" customHeight="1">
      <c r="B157" s="237"/>
      <c r="C157" s="240" t="s">
        <v>419</v>
      </c>
      <c r="D157" s="237"/>
      <c r="E157" s="238"/>
      <c r="F157" s="237"/>
      <c r="G157" s="238"/>
    </row>
    <row r="160" spans="2:13" ht="36.75" customHeight="1">
      <c r="B160" s="234" t="s">
        <v>459</v>
      </c>
    </row>
    <row r="161" spans="2:42" ht="36.75" customHeight="1" thickBot="1">
      <c r="B161" s="266" t="s">
        <v>385</v>
      </c>
      <c r="C161" s="257"/>
      <c r="D161" s="253"/>
      <c r="E161" s="254"/>
      <c r="F161" s="318" t="s">
        <v>451</v>
      </c>
      <c r="G161" s="319"/>
      <c r="I161" s="259">
        <v>14</v>
      </c>
      <c r="J161" s="259">
        <v>10</v>
      </c>
      <c r="K161" s="259">
        <v>29</v>
      </c>
      <c r="L161" s="259">
        <v>26</v>
      </c>
      <c r="M161" s="259">
        <v>30</v>
      </c>
      <c r="N161" s="259">
        <v>27</v>
      </c>
      <c r="O161" s="259">
        <v>28</v>
      </c>
      <c r="P161" s="259">
        <v>25</v>
      </c>
      <c r="Q161" s="259">
        <v>19</v>
      </c>
      <c r="R161" s="259">
        <v>13</v>
      </c>
      <c r="S161" s="259">
        <v>18</v>
      </c>
      <c r="T161" s="259">
        <v>6</v>
      </c>
      <c r="U161" s="259">
        <v>22</v>
      </c>
      <c r="V161" s="259">
        <v>21</v>
      </c>
      <c r="W161" s="259">
        <v>20</v>
      </c>
      <c r="X161" s="259">
        <v>17</v>
      </c>
      <c r="Y161" s="259">
        <v>9</v>
      </c>
      <c r="Z161" s="259">
        <v>16</v>
      </c>
      <c r="AA161" s="259">
        <v>8</v>
      </c>
      <c r="AB161" s="259">
        <v>7</v>
      </c>
      <c r="AC161" s="259">
        <v>12</v>
      </c>
      <c r="AD161" s="259">
        <v>23</v>
      </c>
      <c r="AE161" s="259">
        <v>24</v>
      </c>
      <c r="AF161" s="259">
        <v>15</v>
      </c>
      <c r="AG161" s="259">
        <v>4</v>
      </c>
      <c r="AH161" s="259">
        <v>3</v>
      </c>
      <c r="AI161" s="259">
        <v>11</v>
      </c>
      <c r="AJ161" s="259">
        <v>2</v>
      </c>
      <c r="AK161" s="259">
        <v>5</v>
      </c>
      <c r="AL161" s="259">
        <v>32</v>
      </c>
      <c r="AM161" s="259">
        <v>31</v>
      </c>
      <c r="AN161" s="259">
        <v>33</v>
      </c>
      <c r="AO161" s="259">
        <v>34</v>
      </c>
      <c r="AP161" s="259">
        <v>1</v>
      </c>
    </row>
    <row r="162" spans="2:42" ht="36.75" customHeight="1" thickTop="1">
      <c r="B162" s="236"/>
      <c r="C162" s="239" t="s">
        <v>386</v>
      </c>
      <c r="D162" s="250"/>
      <c r="E162" s="240" t="s">
        <v>393</v>
      </c>
      <c r="F162" s="250"/>
      <c r="G162" s="240" t="s">
        <v>400</v>
      </c>
    </row>
    <row r="163" spans="2:42" ht="36.75" customHeight="1">
      <c r="B163" s="237"/>
      <c r="C163" s="240" t="s">
        <v>387</v>
      </c>
      <c r="D163" s="237"/>
      <c r="E163" s="252" t="s">
        <v>394</v>
      </c>
      <c r="F163" s="237"/>
      <c r="G163" s="252" t="s">
        <v>401</v>
      </c>
      <c r="I163" s="5">
        <f>IF(I162=TRUE,I161,0)</f>
        <v>0</v>
      </c>
      <c r="J163" s="5">
        <f t="shared" ref="J163:AP163" si="16">IF(J162=TRUE,J161,0)</f>
        <v>0</v>
      </c>
      <c r="K163" s="5">
        <f t="shared" si="16"/>
        <v>0</v>
      </c>
      <c r="L163" s="5">
        <f t="shared" si="16"/>
        <v>0</v>
      </c>
      <c r="M163" s="5">
        <f t="shared" si="16"/>
        <v>0</v>
      </c>
      <c r="N163" s="5">
        <f t="shared" si="16"/>
        <v>0</v>
      </c>
      <c r="O163" s="5">
        <f t="shared" si="16"/>
        <v>0</v>
      </c>
      <c r="P163" s="5">
        <f t="shared" si="16"/>
        <v>0</v>
      </c>
      <c r="Q163" s="5">
        <f t="shared" si="16"/>
        <v>0</v>
      </c>
      <c r="R163" s="5">
        <f t="shared" si="16"/>
        <v>0</v>
      </c>
      <c r="S163" s="5">
        <f t="shared" si="16"/>
        <v>0</v>
      </c>
      <c r="T163" s="5">
        <f t="shared" si="16"/>
        <v>0</v>
      </c>
      <c r="U163" s="5">
        <f t="shared" si="16"/>
        <v>0</v>
      </c>
      <c r="V163" s="5">
        <f t="shared" si="16"/>
        <v>0</v>
      </c>
      <c r="W163" s="5">
        <f t="shared" si="16"/>
        <v>0</v>
      </c>
      <c r="X163" s="5">
        <f t="shared" si="16"/>
        <v>0</v>
      </c>
      <c r="Y163" s="5">
        <f t="shared" si="16"/>
        <v>0</v>
      </c>
      <c r="Z163" s="5">
        <f t="shared" si="16"/>
        <v>0</v>
      </c>
      <c r="AA163" s="5">
        <f t="shared" si="16"/>
        <v>0</v>
      </c>
      <c r="AB163" s="5">
        <f t="shared" si="16"/>
        <v>0</v>
      </c>
      <c r="AC163" s="5">
        <f t="shared" si="16"/>
        <v>0</v>
      </c>
      <c r="AD163" s="5">
        <f t="shared" si="16"/>
        <v>0</v>
      </c>
      <c r="AE163" s="5">
        <f t="shared" si="16"/>
        <v>0</v>
      </c>
      <c r="AF163" s="5">
        <f t="shared" si="16"/>
        <v>0</v>
      </c>
      <c r="AG163" s="5">
        <f t="shared" si="16"/>
        <v>0</v>
      </c>
      <c r="AH163" s="5">
        <f t="shared" si="16"/>
        <v>0</v>
      </c>
      <c r="AI163" s="5">
        <f t="shared" si="16"/>
        <v>0</v>
      </c>
      <c r="AJ163" s="5">
        <f t="shared" si="16"/>
        <v>0</v>
      </c>
      <c r="AK163" s="5">
        <f t="shared" si="16"/>
        <v>0</v>
      </c>
      <c r="AL163" s="5">
        <f t="shared" si="16"/>
        <v>0</v>
      </c>
      <c r="AM163" s="5">
        <f t="shared" si="16"/>
        <v>0</v>
      </c>
      <c r="AN163" s="5">
        <f t="shared" si="16"/>
        <v>0</v>
      </c>
      <c r="AO163" s="5">
        <f t="shared" si="16"/>
        <v>0</v>
      </c>
      <c r="AP163" s="5">
        <f t="shared" si="16"/>
        <v>0</v>
      </c>
    </row>
    <row r="164" spans="2:42" ht="36.75" customHeight="1">
      <c r="B164" s="237"/>
      <c r="C164" s="240" t="s">
        <v>388</v>
      </c>
      <c r="D164" s="237"/>
      <c r="E164" s="240" t="s">
        <v>395</v>
      </c>
      <c r="F164" s="237"/>
      <c r="G164" s="240" t="s">
        <v>402</v>
      </c>
    </row>
    <row r="165" spans="2:42" ht="36.75" customHeight="1">
      <c r="B165" s="237"/>
      <c r="C165" s="241" t="s">
        <v>389</v>
      </c>
      <c r="D165" s="237"/>
      <c r="E165" s="240" t="s">
        <v>396</v>
      </c>
      <c r="F165" s="237"/>
      <c r="G165" s="240" t="s">
        <v>403</v>
      </c>
      <c r="I165" s="5">
        <f>LARGE($I163:$AP163,1)</f>
        <v>0</v>
      </c>
      <c r="J165" s="5" t="str">
        <f>IF(I165=0,"",VLOOKUP(I165,$AS$2:$AT$35,2,FALSE))</f>
        <v/>
      </c>
      <c r="L165" s="5" t="b">
        <f>IF(I165&gt;0,TRUE)</f>
        <v>0</v>
      </c>
    </row>
    <row r="166" spans="2:42" ht="36.75" customHeight="1">
      <c r="B166" s="237"/>
      <c r="C166" s="240" t="s">
        <v>390</v>
      </c>
      <c r="D166" s="236"/>
      <c r="E166" s="240" t="s">
        <v>397</v>
      </c>
      <c r="F166" s="236"/>
      <c r="G166" s="240" t="s">
        <v>404</v>
      </c>
      <c r="I166" s="5">
        <f>LARGE($I163:$AP163,2)</f>
        <v>0</v>
      </c>
      <c r="J166" s="5" t="str">
        <f>IF(I166=0,"",VLOOKUP(I166,$AS$2:$AT$35,2,FALSE))</f>
        <v/>
      </c>
      <c r="L166" s="5" t="b">
        <f t="shared" ref="L166:L169" si="17">IF(I166&gt;0,TRUE)</f>
        <v>0</v>
      </c>
    </row>
    <row r="167" spans="2:42" ht="36.75" customHeight="1">
      <c r="B167" s="237"/>
      <c r="C167" s="240" t="s">
        <v>391</v>
      </c>
      <c r="D167" s="237"/>
      <c r="E167" s="240" t="s">
        <v>398</v>
      </c>
      <c r="F167" s="237"/>
      <c r="G167" s="240" t="s">
        <v>405</v>
      </c>
      <c r="I167" s="5">
        <f>LARGE($I163:$AP163,3)</f>
        <v>0</v>
      </c>
      <c r="J167" s="5" t="str">
        <f>IF(I167=0,"",VLOOKUP(I167,$AS$2:$AT$35,2,FALSE))</f>
        <v/>
      </c>
      <c r="L167" s="5" t="b">
        <f t="shared" si="17"/>
        <v>0</v>
      </c>
    </row>
    <row r="168" spans="2:42" ht="36.75" customHeight="1">
      <c r="B168" s="237"/>
      <c r="C168" s="240" t="s">
        <v>392</v>
      </c>
      <c r="D168" s="237"/>
      <c r="E168" s="240" t="s">
        <v>399</v>
      </c>
      <c r="F168" s="237"/>
      <c r="G168" s="240" t="s">
        <v>406</v>
      </c>
      <c r="I168" s="5">
        <f>LARGE($I163:$AP163,4)</f>
        <v>0</v>
      </c>
      <c r="J168" s="5" t="str">
        <f>IF(I168=0,"",VLOOKUP(I168,$AS$2:$AT$35,2,FALSE))</f>
        <v/>
      </c>
      <c r="L168" s="5" t="b">
        <f t="shared" si="17"/>
        <v>0</v>
      </c>
    </row>
    <row r="169" spans="2:42" ht="36.75" customHeight="1">
      <c r="B169" s="237"/>
      <c r="C169" s="240"/>
      <c r="D169" s="237"/>
      <c r="E169" s="258"/>
      <c r="F169" s="237"/>
      <c r="G169" s="238"/>
      <c r="I169" s="5">
        <f>LARGE($I163:$AP163,5)</f>
        <v>0</v>
      </c>
      <c r="J169" s="5" t="str">
        <f>IF(I169=0,"",VLOOKUP(I169,$AS$2:$AT$35,2,FALSE))</f>
        <v/>
      </c>
      <c r="L169" s="5" t="b">
        <f t="shared" si="17"/>
        <v>0</v>
      </c>
    </row>
    <row r="170" spans="2:42" ht="36.75" customHeight="1" thickBot="1">
      <c r="B170" s="265" t="s">
        <v>407</v>
      </c>
      <c r="C170" s="244"/>
      <c r="D170" s="246" t="s">
        <v>410</v>
      </c>
      <c r="E170" s="247"/>
      <c r="F170" s="243" t="s">
        <v>413</v>
      </c>
      <c r="G170" s="248"/>
      <c r="I170" s="242">
        <f>COUNTIF(L165:L169,TRUE)</f>
        <v>0</v>
      </c>
    </row>
    <row r="171" spans="2:42" ht="36.75" customHeight="1" thickTop="1">
      <c r="B171" s="263"/>
      <c r="C171" s="264" t="s">
        <v>408</v>
      </c>
      <c r="D171" s="263"/>
      <c r="E171" s="264" t="s">
        <v>411</v>
      </c>
      <c r="F171" s="263"/>
      <c r="G171" s="264" t="s">
        <v>414</v>
      </c>
      <c r="I171" s="320" t="str">
        <f>CONCATENATE(J165,IF(I170&lt;2,"",IF(I170=2," &amp; ",", ")),J166,IF(OR(I170=2,I170=1,I170=0),"",IF(I170=3," &amp; ",", ")),J167,IF(OR(I170=3,I170=2,I170=1,I170=0),"",IF(I170=4," &amp; ",", ")),J168,IF(OR(I170=4,I170=3,I170=2,I170=1,I170=0),"",IF(I170=5," &amp; ",", ")),J169)</f>
        <v/>
      </c>
      <c r="J171" s="320"/>
      <c r="K171" s="320"/>
      <c r="L171" s="320"/>
      <c r="M171" s="320"/>
    </row>
    <row r="172" spans="2:42" ht="36.75" customHeight="1">
      <c r="B172" s="237"/>
      <c r="C172" s="240" t="s">
        <v>409</v>
      </c>
      <c r="D172" s="237"/>
      <c r="E172" s="240" t="s">
        <v>412</v>
      </c>
      <c r="F172" s="237"/>
      <c r="G172" s="240" t="s">
        <v>415</v>
      </c>
    </row>
    <row r="173" spans="2:42" ht="36.75" customHeight="1">
      <c r="B173" s="237"/>
      <c r="C173" s="240" t="s">
        <v>254</v>
      </c>
      <c r="D173" s="249"/>
      <c r="E173" s="240"/>
      <c r="F173" s="237"/>
      <c r="G173" s="238"/>
    </row>
    <row r="174" spans="2:42" ht="36.75" customHeight="1" thickBot="1">
      <c r="B174" s="265" t="s">
        <v>416</v>
      </c>
      <c r="C174" s="244"/>
      <c r="D174" s="251"/>
      <c r="E174" s="245"/>
      <c r="F174" s="243" t="s">
        <v>423</v>
      </c>
      <c r="G174" s="244"/>
    </row>
    <row r="175" spans="2:42" ht="36.75" customHeight="1" thickTop="1">
      <c r="B175" s="237"/>
      <c r="C175" s="240" t="s">
        <v>417</v>
      </c>
      <c r="D175" s="250"/>
      <c r="E175" s="240" t="s">
        <v>420</v>
      </c>
      <c r="F175" s="237"/>
      <c r="G175" s="240" t="s">
        <v>422</v>
      </c>
    </row>
    <row r="176" spans="2:42" ht="36.75" customHeight="1">
      <c r="B176" s="237"/>
      <c r="C176" s="240" t="s">
        <v>418</v>
      </c>
      <c r="D176" s="250"/>
      <c r="E176" s="240" t="s">
        <v>421</v>
      </c>
      <c r="F176" s="237"/>
      <c r="G176" s="238"/>
    </row>
    <row r="177" spans="2:7" ht="36.75" customHeight="1">
      <c r="B177" s="237"/>
      <c r="C177" s="240" t="s">
        <v>419</v>
      </c>
      <c r="D177" s="237"/>
      <c r="E177" s="238"/>
      <c r="F177" s="237"/>
      <c r="G177" s="238"/>
    </row>
  </sheetData>
  <mergeCells count="18">
    <mergeCell ref="F2:G2"/>
    <mergeCell ref="I12:M12"/>
    <mergeCell ref="F21:G21"/>
    <mergeCell ref="I31:M31"/>
    <mergeCell ref="F41:G41"/>
    <mergeCell ref="F141:G141"/>
    <mergeCell ref="I151:M151"/>
    <mergeCell ref="F161:G161"/>
    <mergeCell ref="I171:M171"/>
    <mergeCell ref="I51:M51"/>
    <mergeCell ref="F61:G61"/>
    <mergeCell ref="I71:M71"/>
    <mergeCell ref="F121:G121"/>
    <mergeCell ref="I131:M131"/>
    <mergeCell ref="F81:G81"/>
    <mergeCell ref="I91:M91"/>
    <mergeCell ref="I111:M111"/>
    <mergeCell ref="F101:G10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5" r:id="rId4" name="Check Box 105">
              <controlPr defaultSize="0" autoFill="0" autoLine="0" autoPict="0" altText="Check Box">
                <anchor moveWithCells="1">
                  <from>
                    <xdr:col>1</xdr:col>
                    <xdr:colOff>104775</xdr:colOff>
                    <xdr:row>2</xdr:row>
                    <xdr:rowOff>114300</xdr:rowOff>
                  </from>
                  <to>
                    <xdr:col>1</xdr:col>
                    <xdr:colOff>333375</xdr:colOff>
                    <xdr:row>2</xdr:row>
                    <xdr:rowOff>323850</xdr:rowOff>
                  </to>
                </anchor>
              </controlPr>
            </control>
          </mc:Choice>
        </mc:AlternateContent>
        <mc:AlternateContent xmlns:mc="http://schemas.openxmlformats.org/markup-compatibility/2006">
          <mc:Choice Requires="x14">
            <control shapeId="10346" r:id="rId5" name="Check Box 106">
              <controlPr defaultSize="0" autoFill="0" autoLine="0" autoPict="0" altText="Check Box">
                <anchor moveWithCells="1">
                  <from>
                    <xdr:col>1</xdr:col>
                    <xdr:colOff>95250</xdr:colOff>
                    <xdr:row>3</xdr:row>
                    <xdr:rowOff>123825</xdr:rowOff>
                  </from>
                  <to>
                    <xdr:col>1</xdr:col>
                    <xdr:colOff>323850</xdr:colOff>
                    <xdr:row>3</xdr:row>
                    <xdr:rowOff>333375</xdr:rowOff>
                  </to>
                </anchor>
              </controlPr>
            </control>
          </mc:Choice>
        </mc:AlternateContent>
        <mc:AlternateContent xmlns:mc="http://schemas.openxmlformats.org/markup-compatibility/2006">
          <mc:Choice Requires="x14">
            <control shapeId="10347" r:id="rId6" name="Check Box 107">
              <controlPr defaultSize="0" autoFill="0" autoLine="0" autoPict="0" altText="Check Box">
                <anchor moveWithCells="1">
                  <from>
                    <xdr:col>1</xdr:col>
                    <xdr:colOff>104775</xdr:colOff>
                    <xdr:row>4</xdr:row>
                    <xdr:rowOff>123825</xdr:rowOff>
                  </from>
                  <to>
                    <xdr:col>1</xdr:col>
                    <xdr:colOff>333375</xdr:colOff>
                    <xdr:row>4</xdr:row>
                    <xdr:rowOff>333375</xdr:rowOff>
                  </to>
                </anchor>
              </controlPr>
            </control>
          </mc:Choice>
        </mc:AlternateContent>
        <mc:AlternateContent xmlns:mc="http://schemas.openxmlformats.org/markup-compatibility/2006">
          <mc:Choice Requires="x14">
            <control shapeId="10348" r:id="rId7" name="Check Box 108">
              <controlPr defaultSize="0" autoFill="0" autoLine="0" autoPict="0" altText="Check Box">
                <anchor moveWithCells="1">
                  <from>
                    <xdr:col>1</xdr:col>
                    <xdr:colOff>95250</xdr:colOff>
                    <xdr:row>5</xdr:row>
                    <xdr:rowOff>104775</xdr:rowOff>
                  </from>
                  <to>
                    <xdr:col>1</xdr:col>
                    <xdr:colOff>323850</xdr:colOff>
                    <xdr:row>5</xdr:row>
                    <xdr:rowOff>314325</xdr:rowOff>
                  </to>
                </anchor>
              </controlPr>
            </control>
          </mc:Choice>
        </mc:AlternateContent>
        <mc:AlternateContent xmlns:mc="http://schemas.openxmlformats.org/markup-compatibility/2006">
          <mc:Choice Requires="x14">
            <control shapeId="10349" r:id="rId8" name="Check Box 109">
              <controlPr defaultSize="0" autoFill="0" autoLine="0" autoPict="0" altText="Check Box">
                <anchor moveWithCells="1">
                  <from>
                    <xdr:col>1</xdr:col>
                    <xdr:colOff>95250</xdr:colOff>
                    <xdr:row>6</xdr:row>
                    <xdr:rowOff>104775</xdr:rowOff>
                  </from>
                  <to>
                    <xdr:col>1</xdr:col>
                    <xdr:colOff>323850</xdr:colOff>
                    <xdr:row>6</xdr:row>
                    <xdr:rowOff>314325</xdr:rowOff>
                  </to>
                </anchor>
              </controlPr>
            </control>
          </mc:Choice>
        </mc:AlternateContent>
        <mc:AlternateContent xmlns:mc="http://schemas.openxmlformats.org/markup-compatibility/2006">
          <mc:Choice Requires="x14">
            <control shapeId="10350" r:id="rId9" name="Check Box 110">
              <controlPr defaultSize="0" autoFill="0" autoLine="0" autoPict="0" altText="Check Box">
                <anchor moveWithCells="1">
                  <from>
                    <xdr:col>1</xdr:col>
                    <xdr:colOff>95250</xdr:colOff>
                    <xdr:row>7</xdr:row>
                    <xdr:rowOff>114300</xdr:rowOff>
                  </from>
                  <to>
                    <xdr:col>1</xdr:col>
                    <xdr:colOff>323850</xdr:colOff>
                    <xdr:row>7</xdr:row>
                    <xdr:rowOff>323850</xdr:rowOff>
                  </to>
                </anchor>
              </controlPr>
            </control>
          </mc:Choice>
        </mc:AlternateContent>
        <mc:AlternateContent xmlns:mc="http://schemas.openxmlformats.org/markup-compatibility/2006">
          <mc:Choice Requires="x14">
            <control shapeId="10351" r:id="rId10" name="Check Box 111">
              <controlPr defaultSize="0" autoFill="0" autoLine="0" autoPict="0" altText="Check Box">
                <anchor moveWithCells="1">
                  <from>
                    <xdr:col>1</xdr:col>
                    <xdr:colOff>95250</xdr:colOff>
                    <xdr:row>8</xdr:row>
                    <xdr:rowOff>114300</xdr:rowOff>
                  </from>
                  <to>
                    <xdr:col>1</xdr:col>
                    <xdr:colOff>323850</xdr:colOff>
                    <xdr:row>8</xdr:row>
                    <xdr:rowOff>323850</xdr:rowOff>
                  </to>
                </anchor>
              </controlPr>
            </control>
          </mc:Choice>
        </mc:AlternateContent>
        <mc:AlternateContent xmlns:mc="http://schemas.openxmlformats.org/markup-compatibility/2006">
          <mc:Choice Requires="x14">
            <control shapeId="10354" r:id="rId11" name="Check Box 114">
              <controlPr defaultSize="0" autoFill="0" autoLine="0" autoPict="0" altText="Check Box">
                <anchor moveWithCells="1">
                  <from>
                    <xdr:col>1</xdr:col>
                    <xdr:colOff>95250</xdr:colOff>
                    <xdr:row>11</xdr:row>
                    <xdr:rowOff>114300</xdr:rowOff>
                  </from>
                  <to>
                    <xdr:col>1</xdr:col>
                    <xdr:colOff>323850</xdr:colOff>
                    <xdr:row>11</xdr:row>
                    <xdr:rowOff>323850</xdr:rowOff>
                  </to>
                </anchor>
              </controlPr>
            </control>
          </mc:Choice>
        </mc:AlternateContent>
        <mc:AlternateContent xmlns:mc="http://schemas.openxmlformats.org/markup-compatibility/2006">
          <mc:Choice Requires="x14">
            <control shapeId="10355" r:id="rId12" name="Check Box 115">
              <controlPr defaultSize="0" autoFill="0" autoLine="0" autoPict="0" altText="Check Box">
                <anchor moveWithCells="1">
                  <from>
                    <xdr:col>1</xdr:col>
                    <xdr:colOff>95250</xdr:colOff>
                    <xdr:row>12</xdr:row>
                    <xdr:rowOff>114300</xdr:rowOff>
                  </from>
                  <to>
                    <xdr:col>1</xdr:col>
                    <xdr:colOff>323850</xdr:colOff>
                    <xdr:row>12</xdr:row>
                    <xdr:rowOff>323850</xdr:rowOff>
                  </to>
                </anchor>
              </controlPr>
            </control>
          </mc:Choice>
        </mc:AlternateContent>
        <mc:AlternateContent xmlns:mc="http://schemas.openxmlformats.org/markup-compatibility/2006">
          <mc:Choice Requires="x14">
            <control shapeId="10356" r:id="rId13" name="Check Box 116">
              <controlPr defaultSize="0" autoFill="0" autoLine="0" autoPict="0" altText="Check Box">
                <anchor moveWithCells="1">
                  <from>
                    <xdr:col>1</xdr:col>
                    <xdr:colOff>95250</xdr:colOff>
                    <xdr:row>13</xdr:row>
                    <xdr:rowOff>114300</xdr:rowOff>
                  </from>
                  <to>
                    <xdr:col>1</xdr:col>
                    <xdr:colOff>323850</xdr:colOff>
                    <xdr:row>13</xdr:row>
                    <xdr:rowOff>323850</xdr:rowOff>
                  </to>
                </anchor>
              </controlPr>
            </control>
          </mc:Choice>
        </mc:AlternateContent>
        <mc:AlternateContent xmlns:mc="http://schemas.openxmlformats.org/markup-compatibility/2006">
          <mc:Choice Requires="x14">
            <control shapeId="10358" r:id="rId14" name="Check Box 118">
              <controlPr defaultSize="0" autoFill="0" autoLine="0" autoPict="0" altText="Check Box">
                <anchor moveWithCells="1">
                  <from>
                    <xdr:col>1</xdr:col>
                    <xdr:colOff>95250</xdr:colOff>
                    <xdr:row>15</xdr:row>
                    <xdr:rowOff>114300</xdr:rowOff>
                  </from>
                  <to>
                    <xdr:col>1</xdr:col>
                    <xdr:colOff>323850</xdr:colOff>
                    <xdr:row>15</xdr:row>
                    <xdr:rowOff>323850</xdr:rowOff>
                  </to>
                </anchor>
              </controlPr>
            </control>
          </mc:Choice>
        </mc:AlternateContent>
        <mc:AlternateContent xmlns:mc="http://schemas.openxmlformats.org/markup-compatibility/2006">
          <mc:Choice Requires="x14">
            <control shapeId="10359" r:id="rId15" name="Check Box 119">
              <controlPr defaultSize="0" autoFill="0" autoLine="0" autoPict="0" altText="Check Box">
                <anchor moveWithCells="1">
                  <from>
                    <xdr:col>1</xdr:col>
                    <xdr:colOff>95250</xdr:colOff>
                    <xdr:row>16</xdr:row>
                    <xdr:rowOff>114300</xdr:rowOff>
                  </from>
                  <to>
                    <xdr:col>1</xdr:col>
                    <xdr:colOff>323850</xdr:colOff>
                    <xdr:row>16</xdr:row>
                    <xdr:rowOff>323850</xdr:rowOff>
                  </to>
                </anchor>
              </controlPr>
            </control>
          </mc:Choice>
        </mc:AlternateContent>
        <mc:AlternateContent xmlns:mc="http://schemas.openxmlformats.org/markup-compatibility/2006">
          <mc:Choice Requires="x14">
            <control shapeId="10360" r:id="rId16" name="Check Box 120">
              <controlPr defaultSize="0" autoFill="0" autoLine="0" autoPict="0" altText="Check Box">
                <anchor moveWithCells="1">
                  <from>
                    <xdr:col>1</xdr:col>
                    <xdr:colOff>95250</xdr:colOff>
                    <xdr:row>17</xdr:row>
                    <xdr:rowOff>114300</xdr:rowOff>
                  </from>
                  <to>
                    <xdr:col>1</xdr:col>
                    <xdr:colOff>323850</xdr:colOff>
                    <xdr:row>17</xdr:row>
                    <xdr:rowOff>323850</xdr:rowOff>
                  </to>
                </anchor>
              </controlPr>
            </control>
          </mc:Choice>
        </mc:AlternateContent>
        <mc:AlternateContent xmlns:mc="http://schemas.openxmlformats.org/markup-compatibility/2006">
          <mc:Choice Requires="x14">
            <control shapeId="10371" r:id="rId17" name="Check Box 131">
              <controlPr defaultSize="0" autoFill="0" autoLine="0" autoPict="0" altText="Check Box">
                <anchor moveWithCells="1">
                  <from>
                    <xdr:col>3</xdr:col>
                    <xdr:colOff>95250</xdr:colOff>
                    <xdr:row>2</xdr:row>
                    <xdr:rowOff>114300</xdr:rowOff>
                  </from>
                  <to>
                    <xdr:col>3</xdr:col>
                    <xdr:colOff>323850</xdr:colOff>
                    <xdr:row>2</xdr:row>
                    <xdr:rowOff>323850</xdr:rowOff>
                  </to>
                </anchor>
              </controlPr>
            </control>
          </mc:Choice>
        </mc:AlternateContent>
        <mc:AlternateContent xmlns:mc="http://schemas.openxmlformats.org/markup-compatibility/2006">
          <mc:Choice Requires="x14">
            <control shapeId="10372" r:id="rId18" name="Check Box 132">
              <controlPr defaultSize="0" autoFill="0" autoLine="0" autoPict="0" altText="Check Box">
                <anchor moveWithCells="1">
                  <from>
                    <xdr:col>3</xdr:col>
                    <xdr:colOff>95250</xdr:colOff>
                    <xdr:row>3</xdr:row>
                    <xdr:rowOff>114300</xdr:rowOff>
                  </from>
                  <to>
                    <xdr:col>3</xdr:col>
                    <xdr:colOff>323850</xdr:colOff>
                    <xdr:row>3</xdr:row>
                    <xdr:rowOff>323850</xdr:rowOff>
                  </to>
                </anchor>
              </controlPr>
            </control>
          </mc:Choice>
        </mc:AlternateContent>
        <mc:AlternateContent xmlns:mc="http://schemas.openxmlformats.org/markup-compatibility/2006">
          <mc:Choice Requires="x14">
            <control shapeId="10373" r:id="rId19" name="Check Box 133">
              <controlPr defaultSize="0" autoFill="0" autoLine="0" autoPict="0" altText="Check Box">
                <anchor moveWithCells="1">
                  <from>
                    <xdr:col>3</xdr:col>
                    <xdr:colOff>95250</xdr:colOff>
                    <xdr:row>4</xdr:row>
                    <xdr:rowOff>114300</xdr:rowOff>
                  </from>
                  <to>
                    <xdr:col>3</xdr:col>
                    <xdr:colOff>323850</xdr:colOff>
                    <xdr:row>4</xdr:row>
                    <xdr:rowOff>323850</xdr:rowOff>
                  </to>
                </anchor>
              </controlPr>
            </control>
          </mc:Choice>
        </mc:AlternateContent>
        <mc:AlternateContent xmlns:mc="http://schemas.openxmlformats.org/markup-compatibility/2006">
          <mc:Choice Requires="x14">
            <control shapeId="10374" r:id="rId20" name="Check Box 134">
              <controlPr defaultSize="0" autoFill="0" autoLine="0" autoPict="0" altText="Check Box">
                <anchor moveWithCells="1">
                  <from>
                    <xdr:col>3</xdr:col>
                    <xdr:colOff>95250</xdr:colOff>
                    <xdr:row>5</xdr:row>
                    <xdr:rowOff>114300</xdr:rowOff>
                  </from>
                  <to>
                    <xdr:col>3</xdr:col>
                    <xdr:colOff>323850</xdr:colOff>
                    <xdr:row>5</xdr:row>
                    <xdr:rowOff>323850</xdr:rowOff>
                  </to>
                </anchor>
              </controlPr>
            </control>
          </mc:Choice>
        </mc:AlternateContent>
        <mc:AlternateContent xmlns:mc="http://schemas.openxmlformats.org/markup-compatibility/2006">
          <mc:Choice Requires="x14">
            <control shapeId="10375" r:id="rId21" name="Check Box 135">
              <controlPr defaultSize="0" autoFill="0" autoLine="0" autoPict="0" altText="Check Box">
                <anchor moveWithCells="1">
                  <from>
                    <xdr:col>3</xdr:col>
                    <xdr:colOff>95250</xdr:colOff>
                    <xdr:row>6</xdr:row>
                    <xdr:rowOff>114300</xdr:rowOff>
                  </from>
                  <to>
                    <xdr:col>3</xdr:col>
                    <xdr:colOff>323850</xdr:colOff>
                    <xdr:row>6</xdr:row>
                    <xdr:rowOff>323850</xdr:rowOff>
                  </to>
                </anchor>
              </controlPr>
            </control>
          </mc:Choice>
        </mc:AlternateContent>
        <mc:AlternateContent xmlns:mc="http://schemas.openxmlformats.org/markup-compatibility/2006">
          <mc:Choice Requires="x14">
            <control shapeId="10376" r:id="rId22" name="Check Box 136">
              <controlPr defaultSize="0" autoFill="0" autoLine="0" autoPict="0" altText="Check Box">
                <anchor moveWithCells="1">
                  <from>
                    <xdr:col>3</xdr:col>
                    <xdr:colOff>95250</xdr:colOff>
                    <xdr:row>7</xdr:row>
                    <xdr:rowOff>114300</xdr:rowOff>
                  </from>
                  <to>
                    <xdr:col>3</xdr:col>
                    <xdr:colOff>323850</xdr:colOff>
                    <xdr:row>7</xdr:row>
                    <xdr:rowOff>323850</xdr:rowOff>
                  </to>
                </anchor>
              </controlPr>
            </control>
          </mc:Choice>
        </mc:AlternateContent>
        <mc:AlternateContent xmlns:mc="http://schemas.openxmlformats.org/markup-compatibility/2006">
          <mc:Choice Requires="x14">
            <control shapeId="10377" r:id="rId23" name="Check Box 137">
              <controlPr defaultSize="0" autoFill="0" autoLine="0" autoPict="0" altText="Check Box">
                <anchor moveWithCells="1">
                  <from>
                    <xdr:col>3</xdr:col>
                    <xdr:colOff>95250</xdr:colOff>
                    <xdr:row>8</xdr:row>
                    <xdr:rowOff>114300</xdr:rowOff>
                  </from>
                  <to>
                    <xdr:col>3</xdr:col>
                    <xdr:colOff>323850</xdr:colOff>
                    <xdr:row>8</xdr:row>
                    <xdr:rowOff>323850</xdr:rowOff>
                  </to>
                </anchor>
              </controlPr>
            </control>
          </mc:Choice>
        </mc:AlternateContent>
        <mc:AlternateContent xmlns:mc="http://schemas.openxmlformats.org/markup-compatibility/2006">
          <mc:Choice Requires="x14">
            <control shapeId="10380" r:id="rId24" name="Check Box 140">
              <controlPr defaultSize="0" autoFill="0" autoLine="0" autoPict="0" altText="Check Box">
                <anchor moveWithCells="1">
                  <from>
                    <xdr:col>3</xdr:col>
                    <xdr:colOff>95250</xdr:colOff>
                    <xdr:row>11</xdr:row>
                    <xdr:rowOff>114300</xdr:rowOff>
                  </from>
                  <to>
                    <xdr:col>3</xdr:col>
                    <xdr:colOff>323850</xdr:colOff>
                    <xdr:row>11</xdr:row>
                    <xdr:rowOff>323850</xdr:rowOff>
                  </to>
                </anchor>
              </controlPr>
            </control>
          </mc:Choice>
        </mc:AlternateContent>
        <mc:AlternateContent xmlns:mc="http://schemas.openxmlformats.org/markup-compatibility/2006">
          <mc:Choice Requires="x14">
            <control shapeId="10381" r:id="rId25" name="Check Box 141">
              <controlPr defaultSize="0" autoFill="0" autoLine="0" autoPict="0" altText="Check Box">
                <anchor moveWithCells="1">
                  <from>
                    <xdr:col>3</xdr:col>
                    <xdr:colOff>95250</xdr:colOff>
                    <xdr:row>12</xdr:row>
                    <xdr:rowOff>114300</xdr:rowOff>
                  </from>
                  <to>
                    <xdr:col>3</xdr:col>
                    <xdr:colOff>323850</xdr:colOff>
                    <xdr:row>12</xdr:row>
                    <xdr:rowOff>323850</xdr:rowOff>
                  </to>
                </anchor>
              </controlPr>
            </control>
          </mc:Choice>
        </mc:AlternateContent>
        <mc:AlternateContent xmlns:mc="http://schemas.openxmlformats.org/markup-compatibility/2006">
          <mc:Choice Requires="x14">
            <control shapeId="10384" r:id="rId26" name="Check Box 144">
              <controlPr defaultSize="0" autoFill="0" autoLine="0" autoPict="0" altText="Check Box">
                <anchor moveWithCells="1">
                  <from>
                    <xdr:col>3</xdr:col>
                    <xdr:colOff>95250</xdr:colOff>
                    <xdr:row>15</xdr:row>
                    <xdr:rowOff>114300</xdr:rowOff>
                  </from>
                  <to>
                    <xdr:col>3</xdr:col>
                    <xdr:colOff>323850</xdr:colOff>
                    <xdr:row>15</xdr:row>
                    <xdr:rowOff>323850</xdr:rowOff>
                  </to>
                </anchor>
              </controlPr>
            </control>
          </mc:Choice>
        </mc:AlternateContent>
        <mc:AlternateContent xmlns:mc="http://schemas.openxmlformats.org/markup-compatibility/2006">
          <mc:Choice Requires="x14">
            <control shapeId="10397" r:id="rId27" name="Check Box 157">
              <controlPr defaultSize="0" autoFill="0" autoLine="0" autoPict="0" altText="Check Box">
                <anchor moveWithCells="1">
                  <from>
                    <xdr:col>3</xdr:col>
                    <xdr:colOff>95250</xdr:colOff>
                    <xdr:row>6</xdr:row>
                    <xdr:rowOff>114300</xdr:rowOff>
                  </from>
                  <to>
                    <xdr:col>3</xdr:col>
                    <xdr:colOff>323850</xdr:colOff>
                    <xdr:row>6</xdr:row>
                    <xdr:rowOff>323850</xdr:rowOff>
                  </to>
                </anchor>
              </controlPr>
            </control>
          </mc:Choice>
        </mc:AlternateContent>
        <mc:AlternateContent xmlns:mc="http://schemas.openxmlformats.org/markup-compatibility/2006">
          <mc:Choice Requires="x14">
            <control shapeId="10398" r:id="rId28" name="Check Box 158">
              <controlPr defaultSize="0" autoFill="0" autoLine="0" autoPict="0" altText="Check Box">
                <anchor moveWithCells="1">
                  <from>
                    <xdr:col>5</xdr:col>
                    <xdr:colOff>95250</xdr:colOff>
                    <xdr:row>2</xdr:row>
                    <xdr:rowOff>114300</xdr:rowOff>
                  </from>
                  <to>
                    <xdr:col>5</xdr:col>
                    <xdr:colOff>323850</xdr:colOff>
                    <xdr:row>2</xdr:row>
                    <xdr:rowOff>323850</xdr:rowOff>
                  </to>
                </anchor>
              </controlPr>
            </control>
          </mc:Choice>
        </mc:AlternateContent>
        <mc:AlternateContent xmlns:mc="http://schemas.openxmlformats.org/markup-compatibility/2006">
          <mc:Choice Requires="x14">
            <control shapeId="10399" r:id="rId29" name="Check Box 159">
              <controlPr defaultSize="0" autoFill="0" autoLine="0" autoPict="0" altText="Check Box">
                <anchor moveWithCells="1">
                  <from>
                    <xdr:col>5</xdr:col>
                    <xdr:colOff>95250</xdr:colOff>
                    <xdr:row>3</xdr:row>
                    <xdr:rowOff>114300</xdr:rowOff>
                  </from>
                  <to>
                    <xdr:col>5</xdr:col>
                    <xdr:colOff>323850</xdr:colOff>
                    <xdr:row>3</xdr:row>
                    <xdr:rowOff>323850</xdr:rowOff>
                  </to>
                </anchor>
              </controlPr>
            </control>
          </mc:Choice>
        </mc:AlternateContent>
        <mc:AlternateContent xmlns:mc="http://schemas.openxmlformats.org/markup-compatibility/2006">
          <mc:Choice Requires="x14">
            <control shapeId="10400" r:id="rId30" name="Check Box 160">
              <controlPr defaultSize="0" autoFill="0" autoLine="0" autoPict="0" altText="Check Box">
                <anchor moveWithCells="1">
                  <from>
                    <xdr:col>5</xdr:col>
                    <xdr:colOff>95250</xdr:colOff>
                    <xdr:row>4</xdr:row>
                    <xdr:rowOff>114300</xdr:rowOff>
                  </from>
                  <to>
                    <xdr:col>5</xdr:col>
                    <xdr:colOff>323850</xdr:colOff>
                    <xdr:row>4</xdr:row>
                    <xdr:rowOff>323850</xdr:rowOff>
                  </to>
                </anchor>
              </controlPr>
            </control>
          </mc:Choice>
        </mc:AlternateContent>
        <mc:AlternateContent xmlns:mc="http://schemas.openxmlformats.org/markup-compatibility/2006">
          <mc:Choice Requires="x14">
            <control shapeId="10401" r:id="rId31" name="Check Box 161">
              <controlPr defaultSize="0" autoFill="0" autoLine="0" autoPict="0" altText="Check Box">
                <anchor moveWithCells="1">
                  <from>
                    <xdr:col>5</xdr:col>
                    <xdr:colOff>95250</xdr:colOff>
                    <xdr:row>5</xdr:row>
                    <xdr:rowOff>114300</xdr:rowOff>
                  </from>
                  <to>
                    <xdr:col>5</xdr:col>
                    <xdr:colOff>323850</xdr:colOff>
                    <xdr:row>5</xdr:row>
                    <xdr:rowOff>323850</xdr:rowOff>
                  </to>
                </anchor>
              </controlPr>
            </control>
          </mc:Choice>
        </mc:AlternateContent>
        <mc:AlternateContent xmlns:mc="http://schemas.openxmlformats.org/markup-compatibility/2006">
          <mc:Choice Requires="x14">
            <control shapeId="10402" r:id="rId32" name="Check Box 162">
              <controlPr defaultSize="0" autoFill="0" autoLine="0" autoPict="0" altText="Check Box">
                <anchor moveWithCells="1">
                  <from>
                    <xdr:col>5</xdr:col>
                    <xdr:colOff>95250</xdr:colOff>
                    <xdr:row>6</xdr:row>
                    <xdr:rowOff>114300</xdr:rowOff>
                  </from>
                  <to>
                    <xdr:col>5</xdr:col>
                    <xdr:colOff>323850</xdr:colOff>
                    <xdr:row>6</xdr:row>
                    <xdr:rowOff>323850</xdr:rowOff>
                  </to>
                </anchor>
              </controlPr>
            </control>
          </mc:Choice>
        </mc:AlternateContent>
        <mc:AlternateContent xmlns:mc="http://schemas.openxmlformats.org/markup-compatibility/2006">
          <mc:Choice Requires="x14">
            <control shapeId="10403" r:id="rId33" name="Check Box 163">
              <controlPr defaultSize="0" autoFill="0" autoLine="0" autoPict="0" altText="Check Box">
                <anchor moveWithCells="1">
                  <from>
                    <xdr:col>5</xdr:col>
                    <xdr:colOff>95250</xdr:colOff>
                    <xdr:row>7</xdr:row>
                    <xdr:rowOff>114300</xdr:rowOff>
                  </from>
                  <to>
                    <xdr:col>5</xdr:col>
                    <xdr:colOff>323850</xdr:colOff>
                    <xdr:row>7</xdr:row>
                    <xdr:rowOff>323850</xdr:rowOff>
                  </to>
                </anchor>
              </controlPr>
            </control>
          </mc:Choice>
        </mc:AlternateContent>
        <mc:AlternateContent xmlns:mc="http://schemas.openxmlformats.org/markup-compatibility/2006">
          <mc:Choice Requires="x14">
            <control shapeId="10407" r:id="rId34" name="Check Box 167">
              <controlPr defaultSize="0" autoFill="0" autoLine="0" autoPict="0" altText="Check Box">
                <anchor moveWithCells="1">
                  <from>
                    <xdr:col>5</xdr:col>
                    <xdr:colOff>95250</xdr:colOff>
                    <xdr:row>11</xdr:row>
                    <xdr:rowOff>114300</xdr:rowOff>
                  </from>
                  <to>
                    <xdr:col>5</xdr:col>
                    <xdr:colOff>323850</xdr:colOff>
                    <xdr:row>11</xdr:row>
                    <xdr:rowOff>323850</xdr:rowOff>
                  </to>
                </anchor>
              </controlPr>
            </control>
          </mc:Choice>
        </mc:AlternateContent>
        <mc:AlternateContent xmlns:mc="http://schemas.openxmlformats.org/markup-compatibility/2006">
          <mc:Choice Requires="x14">
            <control shapeId="10408" r:id="rId35" name="Check Box 168">
              <controlPr defaultSize="0" autoFill="0" autoLine="0" autoPict="0" altText="Check Box">
                <anchor moveWithCells="1">
                  <from>
                    <xdr:col>5</xdr:col>
                    <xdr:colOff>95250</xdr:colOff>
                    <xdr:row>12</xdr:row>
                    <xdr:rowOff>114300</xdr:rowOff>
                  </from>
                  <to>
                    <xdr:col>5</xdr:col>
                    <xdr:colOff>323850</xdr:colOff>
                    <xdr:row>12</xdr:row>
                    <xdr:rowOff>323850</xdr:rowOff>
                  </to>
                </anchor>
              </controlPr>
            </control>
          </mc:Choice>
        </mc:AlternateContent>
        <mc:AlternateContent xmlns:mc="http://schemas.openxmlformats.org/markup-compatibility/2006">
          <mc:Choice Requires="x14">
            <control shapeId="10424" r:id="rId36" name="Check Box 184">
              <controlPr defaultSize="0" autoFill="0" autoLine="0" autoPict="0" altText="Check Box">
                <anchor moveWithCells="1">
                  <from>
                    <xdr:col>5</xdr:col>
                    <xdr:colOff>95250</xdr:colOff>
                    <xdr:row>6</xdr:row>
                    <xdr:rowOff>114300</xdr:rowOff>
                  </from>
                  <to>
                    <xdr:col>5</xdr:col>
                    <xdr:colOff>323850</xdr:colOff>
                    <xdr:row>6</xdr:row>
                    <xdr:rowOff>323850</xdr:rowOff>
                  </to>
                </anchor>
              </controlPr>
            </control>
          </mc:Choice>
        </mc:AlternateContent>
        <mc:AlternateContent xmlns:mc="http://schemas.openxmlformats.org/markup-compatibility/2006">
          <mc:Choice Requires="x14">
            <control shapeId="10425" r:id="rId37" name="Check Box 185">
              <controlPr defaultSize="0" autoFill="0" autoLine="0" autoPict="0" altText="Check Box">
                <anchor moveWithCells="1">
                  <from>
                    <xdr:col>5</xdr:col>
                    <xdr:colOff>95250</xdr:colOff>
                    <xdr:row>15</xdr:row>
                    <xdr:rowOff>114300</xdr:rowOff>
                  </from>
                  <to>
                    <xdr:col>5</xdr:col>
                    <xdr:colOff>323850</xdr:colOff>
                    <xdr:row>15</xdr:row>
                    <xdr:rowOff>323850</xdr:rowOff>
                  </to>
                </anchor>
              </controlPr>
            </control>
          </mc:Choice>
        </mc:AlternateContent>
        <mc:AlternateContent xmlns:mc="http://schemas.openxmlformats.org/markup-compatibility/2006">
          <mc:Choice Requires="x14">
            <control shapeId="10429" r:id="rId38" name="Check Box 189">
              <controlPr defaultSize="0" autoFill="0" autoLine="0" autoPict="0" altText="Check Box">
                <anchor moveWithCells="1">
                  <from>
                    <xdr:col>3</xdr:col>
                    <xdr:colOff>95250</xdr:colOff>
                    <xdr:row>16</xdr:row>
                    <xdr:rowOff>114300</xdr:rowOff>
                  </from>
                  <to>
                    <xdr:col>3</xdr:col>
                    <xdr:colOff>323850</xdr:colOff>
                    <xdr:row>16</xdr:row>
                    <xdr:rowOff>323850</xdr:rowOff>
                  </to>
                </anchor>
              </controlPr>
            </control>
          </mc:Choice>
        </mc:AlternateContent>
        <mc:AlternateContent xmlns:mc="http://schemas.openxmlformats.org/markup-compatibility/2006">
          <mc:Choice Requires="x14">
            <control shapeId="10430" r:id="rId39" name="Check Box 190">
              <controlPr defaultSize="0" autoFill="0" autoLine="0" autoPict="0" altText="Check Box">
                <anchor moveWithCells="1">
                  <from>
                    <xdr:col>5</xdr:col>
                    <xdr:colOff>95250</xdr:colOff>
                    <xdr:row>8</xdr:row>
                    <xdr:rowOff>114300</xdr:rowOff>
                  </from>
                  <to>
                    <xdr:col>5</xdr:col>
                    <xdr:colOff>323850</xdr:colOff>
                    <xdr:row>8</xdr:row>
                    <xdr:rowOff>323850</xdr:rowOff>
                  </to>
                </anchor>
              </controlPr>
            </control>
          </mc:Choice>
        </mc:AlternateContent>
        <mc:AlternateContent xmlns:mc="http://schemas.openxmlformats.org/markup-compatibility/2006">
          <mc:Choice Requires="x14">
            <control shapeId="10431" r:id="rId40" name="Check Box 191">
              <controlPr defaultSize="0" autoFill="0" autoLine="0" autoPict="0" altText="Check Box">
                <anchor moveWithCells="1">
                  <from>
                    <xdr:col>1</xdr:col>
                    <xdr:colOff>104775</xdr:colOff>
                    <xdr:row>21</xdr:row>
                    <xdr:rowOff>114300</xdr:rowOff>
                  </from>
                  <to>
                    <xdr:col>1</xdr:col>
                    <xdr:colOff>333375</xdr:colOff>
                    <xdr:row>21</xdr:row>
                    <xdr:rowOff>323850</xdr:rowOff>
                  </to>
                </anchor>
              </controlPr>
            </control>
          </mc:Choice>
        </mc:AlternateContent>
        <mc:AlternateContent xmlns:mc="http://schemas.openxmlformats.org/markup-compatibility/2006">
          <mc:Choice Requires="x14">
            <control shapeId="10432" r:id="rId41" name="Check Box 192">
              <controlPr defaultSize="0" autoFill="0" autoLine="0" autoPict="0" altText="Check Box">
                <anchor moveWithCells="1">
                  <from>
                    <xdr:col>1</xdr:col>
                    <xdr:colOff>95250</xdr:colOff>
                    <xdr:row>22</xdr:row>
                    <xdr:rowOff>123825</xdr:rowOff>
                  </from>
                  <to>
                    <xdr:col>1</xdr:col>
                    <xdr:colOff>323850</xdr:colOff>
                    <xdr:row>22</xdr:row>
                    <xdr:rowOff>333375</xdr:rowOff>
                  </to>
                </anchor>
              </controlPr>
            </control>
          </mc:Choice>
        </mc:AlternateContent>
        <mc:AlternateContent xmlns:mc="http://schemas.openxmlformats.org/markup-compatibility/2006">
          <mc:Choice Requires="x14">
            <control shapeId="10433" r:id="rId42" name="Check Box 193">
              <controlPr defaultSize="0" autoFill="0" autoLine="0" autoPict="0" altText="Check Box">
                <anchor moveWithCells="1">
                  <from>
                    <xdr:col>1</xdr:col>
                    <xdr:colOff>104775</xdr:colOff>
                    <xdr:row>23</xdr:row>
                    <xdr:rowOff>123825</xdr:rowOff>
                  </from>
                  <to>
                    <xdr:col>1</xdr:col>
                    <xdr:colOff>333375</xdr:colOff>
                    <xdr:row>23</xdr:row>
                    <xdr:rowOff>333375</xdr:rowOff>
                  </to>
                </anchor>
              </controlPr>
            </control>
          </mc:Choice>
        </mc:AlternateContent>
        <mc:AlternateContent xmlns:mc="http://schemas.openxmlformats.org/markup-compatibility/2006">
          <mc:Choice Requires="x14">
            <control shapeId="10434" r:id="rId43" name="Check Box 194">
              <controlPr defaultSize="0" autoFill="0" autoLine="0" autoPict="0" altText="Check Box">
                <anchor moveWithCells="1">
                  <from>
                    <xdr:col>1</xdr:col>
                    <xdr:colOff>95250</xdr:colOff>
                    <xdr:row>24</xdr:row>
                    <xdr:rowOff>104775</xdr:rowOff>
                  </from>
                  <to>
                    <xdr:col>1</xdr:col>
                    <xdr:colOff>323850</xdr:colOff>
                    <xdr:row>24</xdr:row>
                    <xdr:rowOff>314325</xdr:rowOff>
                  </to>
                </anchor>
              </controlPr>
            </control>
          </mc:Choice>
        </mc:AlternateContent>
        <mc:AlternateContent xmlns:mc="http://schemas.openxmlformats.org/markup-compatibility/2006">
          <mc:Choice Requires="x14">
            <control shapeId="10435" r:id="rId44" name="Check Box 195">
              <controlPr defaultSize="0" autoFill="0" autoLine="0" autoPict="0" altText="Check Box">
                <anchor moveWithCells="1">
                  <from>
                    <xdr:col>1</xdr:col>
                    <xdr:colOff>95250</xdr:colOff>
                    <xdr:row>25</xdr:row>
                    <xdr:rowOff>104775</xdr:rowOff>
                  </from>
                  <to>
                    <xdr:col>1</xdr:col>
                    <xdr:colOff>323850</xdr:colOff>
                    <xdr:row>25</xdr:row>
                    <xdr:rowOff>314325</xdr:rowOff>
                  </to>
                </anchor>
              </controlPr>
            </control>
          </mc:Choice>
        </mc:AlternateContent>
        <mc:AlternateContent xmlns:mc="http://schemas.openxmlformats.org/markup-compatibility/2006">
          <mc:Choice Requires="x14">
            <control shapeId="10436" r:id="rId45" name="Check Box 196">
              <controlPr defaultSize="0" autoFill="0" autoLine="0" autoPict="0" altText="Check Box">
                <anchor moveWithCells="1">
                  <from>
                    <xdr:col>1</xdr:col>
                    <xdr:colOff>95250</xdr:colOff>
                    <xdr:row>26</xdr:row>
                    <xdr:rowOff>114300</xdr:rowOff>
                  </from>
                  <to>
                    <xdr:col>1</xdr:col>
                    <xdr:colOff>323850</xdr:colOff>
                    <xdr:row>26</xdr:row>
                    <xdr:rowOff>323850</xdr:rowOff>
                  </to>
                </anchor>
              </controlPr>
            </control>
          </mc:Choice>
        </mc:AlternateContent>
        <mc:AlternateContent xmlns:mc="http://schemas.openxmlformats.org/markup-compatibility/2006">
          <mc:Choice Requires="x14">
            <control shapeId="10437" r:id="rId46" name="Check Box 197">
              <controlPr defaultSize="0" autoFill="0" autoLine="0" autoPict="0" altText="Check Box">
                <anchor moveWithCells="1">
                  <from>
                    <xdr:col>1</xdr:col>
                    <xdr:colOff>95250</xdr:colOff>
                    <xdr:row>27</xdr:row>
                    <xdr:rowOff>114300</xdr:rowOff>
                  </from>
                  <to>
                    <xdr:col>1</xdr:col>
                    <xdr:colOff>323850</xdr:colOff>
                    <xdr:row>27</xdr:row>
                    <xdr:rowOff>323850</xdr:rowOff>
                  </to>
                </anchor>
              </controlPr>
            </control>
          </mc:Choice>
        </mc:AlternateContent>
        <mc:AlternateContent xmlns:mc="http://schemas.openxmlformats.org/markup-compatibility/2006">
          <mc:Choice Requires="x14">
            <control shapeId="10438" r:id="rId47" name="Check Box 198">
              <controlPr defaultSize="0" autoFill="0" autoLine="0" autoPict="0" altText="Check Box">
                <anchor moveWithCells="1">
                  <from>
                    <xdr:col>1</xdr:col>
                    <xdr:colOff>95250</xdr:colOff>
                    <xdr:row>30</xdr:row>
                    <xdr:rowOff>114300</xdr:rowOff>
                  </from>
                  <to>
                    <xdr:col>1</xdr:col>
                    <xdr:colOff>323850</xdr:colOff>
                    <xdr:row>30</xdr:row>
                    <xdr:rowOff>323850</xdr:rowOff>
                  </to>
                </anchor>
              </controlPr>
            </control>
          </mc:Choice>
        </mc:AlternateContent>
        <mc:AlternateContent xmlns:mc="http://schemas.openxmlformats.org/markup-compatibility/2006">
          <mc:Choice Requires="x14">
            <control shapeId="10439" r:id="rId48" name="Check Box 199">
              <controlPr defaultSize="0" autoFill="0" autoLine="0" autoPict="0" altText="Check Box">
                <anchor moveWithCells="1">
                  <from>
                    <xdr:col>1</xdr:col>
                    <xdr:colOff>95250</xdr:colOff>
                    <xdr:row>31</xdr:row>
                    <xdr:rowOff>114300</xdr:rowOff>
                  </from>
                  <to>
                    <xdr:col>1</xdr:col>
                    <xdr:colOff>323850</xdr:colOff>
                    <xdr:row>31</xdr:row>
                    <xdr:rowOff>323850</xdr:rowOff>
                  </to>
                </anchor>
              </controlPr>
            </control>
          </mc:Choice>
        </mc:AlternateContent>
        <mc:AlternateContent xmlns:mc="http://schemas.openxmlformats.org/markup-compatibility/2006">
          <mc:Choice Requires="x14">
            <control shapeId="10440" r:id="rId49" name="Check Box 200">
              <controlPr defaultSize="0" autoFill="0" autoLine="0" autoPict="0" altText="Check Box">
                <anchor moveWithCells="1">
                  <from>
                    <xdr:col>1</xdr:col>
                    <xdr:colOff>95250</xdr:colOff>
                    <xdr:row>32</xdr:row>
                    <xdr:rowOff>114300</xdr:rowOff>
                  </from>
                  <to>
                    <xdr:col>1</xdr:col>
                    <xdr:colOff>323850</xdr:colOff>
                    <xdr:row>32</xdr:row>
                    <xdr:rowOff>323850</xdr:rowOff>
                  </to>
                </anchor>
              </controlPr>
            </control>
          </mc:Choice>
        </mc:AlternateContent>
        <mc:AlternateContent xmlns:mc="http://schemas.openxmlformats.org/markup-compatibility/2006">
          <mc:Choice Requires="x14">
            <control shapeId="10441" r:id="rId50" name="Check Box 201">
              <controlPr defaultSize="0" autoFill="0" autoLine="0" autoPict="0" altText="Check Box">
                <anchor moveWithCells="1">
                  <from>
                    <xdr:col>1</xdr:col>
                    <xdr:colOff>95250</xdr:colOff>
                    <xdr:row>34</xdr:row>
                    <xdr:rowOff>114300</xdr:rowOff>
                  </from>
                  <to>
                    <xdr:col>1</xdr:col>
                    <xdr:colOff>323850</xdr:colOff>
                    <xdr:row>34</xdr:row>
                    <xdr:rowOff>323850</xdr:rowOff>
                  </to>
                </anchor>
              </controlPr>
            </control>
          </mc:Choice>
        </mc:AlternateContent>
        <mc:AlternateContent xmlns:mc="http://schemas.openxmlformats.org/markup-compatibility/2006">
          <mc:Choice Requires="x14">
            <control shapeId="10442" r:id="rId51" name="Check Box 202">
              <controlPr defaultSize="0" autoFill="0" autoLine="0" autoPict="0" altText="Check Box">
                <anchor moveWithCells="1">
                  <from>
                    <xdr:col>1</xdr:col>
                    <xdr:colOff>95250</xdr:colOff>
                    <xdr:row>35</xdr:row>
                    <xdr:rowOff>114300</xdr:rowOff>
                  </from>
                  <to>
                    <xdr:col>1</xdr:col>
                    <xdr:colOff>323850</xdr:colOff>
                    <xdr:row>35</xdr:row>
                    <xdr:rowOff>323850</xdr:rowOff>
                  </to>
                </anchor>
              </controlPr>
            </control>
          </mc:Choice>
        </mc:AlternateContent>
        <mc:AlternateContent xmlns:mc="http://schemas.openxmlformats.org/markup-compatibility/2006">
          <mc:Choice Requires="x14">
            <control shapeId="10443" r:id="rId52" name="Check Box 203">
              <controlPr defaultSize="0" autoFill="0" autoLine="0" autoPict="0" altText="Check Box">
                <anchor moveWithCells="1">
                  <from>
                    <xdr:col>1</xdr:col>
                    <xdr:colOff>95250</xdr:colOff>
                    <xdr:row>36</xdr:row>
                    <xdr:rowOff>114300</xdr:rowOff>
                  </from>
                  <to>
                    <xdr:col>1</xdr:col>
                    <xdr:colOff>323850</xdr:colOff>
                    <xdr:row>36</xdr:row>
                    <xdr:rowOff>323850</xdr:rowOff>
                  </to>
                </anchor>
              </controlPr>
            </control>
          </mc:Choice>
        </mc:AlternateContent>
        <mc:AlternateContent xmlns:mc="http://schemas.openxmlformats.org/markup-compatibility/2006">
          <mc:Choice Requires="x14">
            <control shapeId="10444" r:id="rId53" name="Check Box 204">
              <controlPr defaultSize="0" autoFill="0" autoLine="0" autoPict="0" altText="Check Box">
                <anchor moveWithCells="1">
                  <from>
                    <xdr:col>3</xdr:col>
                    <xdr:colOff>95250</xdr:colOff>
                    <xdr:row>21</xdr:row>
                    <xdr:rowOff>114300</xdr:rowOff>
                  </from>
                  <to>
                    <xdr:col>3</xdr:col>
                    <xdr:colOff>323850</xdr:colOff>
                    <xdr:row>21</xdr:row>
                    <xdr:rowOff>323850</xdr:rowOff>
                  </to>
                </anchor>
              </controlPr>
            </control>
          </mc:Choice>
        </mc:AlternateContent>
        <mc:AlternateContent xmlns:mc="http://schemas.openxmlformats.org/markup-compatibility/2006">
          <mc:Choice Requires="x14">
            <control shapeId="10445" r:id="rId54" name="Check Box 205">
              <controlPr defaultSize="0" autoFill="0" autoLine="0" autoPict="0" altText="Check Box">
                <anchor moveWithCells="1">
                  <from>
                    <xdr:col>3</xdr:col>
                    <xdr:colOff>95250</xdr:colOff>
                    <xdr:row>22</xdr:row>
                    <xdr:rowOff>114300</xdr:rowOff>
                  </from>
                  <to>
                    <xdr:col>3</xdr:col>
                    <xdr:colOff>323850</xdr:colOff>
                    <xdr:row>22</xdr:row>
                    <xdr:rowOff>323850</xdr:rowOff>
                  </to>
                </anchor>
              </controlPr>
            </control>
          </mc:Choice>
        </mc:AlternateContent>
        <mc:AlternateContent xmlns:mc="http://schemas.openxmlformats.org/markup-compatibility/2006">
          <mc:Choice Requires="x14">
            <control shapeId="10446" r:id="rId55" name="Check Box 206">
              <controlPr defaultSize="0" autoFill="0" autoLine="0" autoPict="0" altText="Check Box">
                <anchor moveWithCells="1">
                  <from>
                    <xdr:col>3</xdr:col>
                    <xdr:colOff>95250</xdr:colOff>
                    <xdr:row>23</xdr:row>
                    <xdr:rowOff>114300</xdr:rowOff>
                  </from>
                  <to>
                    <xdr:col>3</xdr:col>
                    <xdr:colOff>323850</xdr:colOff>
                    <xdr:row>23</xdr:row>
                    <xdr:rowOff>323850</xdr:rowOff>
                  </to>
                </anchor>
              </controlPr>
            </control>
          </mc:Choice>
        </mc:AlternateContent>
        <mc:AlternateContent xmlns:mc="http://schemas.openxmlformats.org/markup-compatibility/2006">
          <mc:Choice Requires="x14">
            <control shapeId="10447" r:id="rId56" name="Check Box 207">
              <controlPr defaultSize="0" autoFill="0" autoLine="0" autoPict="0" altText="Check Box">
                <anchor moveWithCells="1">
                  <from>
                    <xdr:col>3</xdr:col>
                    <xdr:colOff>95250</xdr:colOff>
                    <xdr:row>24</xdr:row>
                    <xdr:rowOff>114300</xdr:rowOff>
                  </from>
                  <to>
                    <xdr:col>3</xdr:col>
                    <xdr:colOff>323850</xdr:colOff>
                    <xdr:row>24</xdr:row>
                    <xdr:rowOff>323850</xdr:rowOff>
                  </to>
                </anchor>
              </controlPr>
            </control>
          </mc:Choice>
        </mc:AlternateContent>
        <mc:AlternateContent xmlns:mc="http://schemas.openxmlformats.org/markup-compatibility/2006">
          <mc:Choice Requires="x14">
            <control shapeId="10448" r:id="rId57" name="Check Box 208">
              <controlPr defaultSize="0" autoFill="0" autoLine="0" autoPict="0" altText="Check Box">
                <anchor moveWithCells="1">
                  <from>
                    <xdr:col>3</xdr:col>
                    <xdr:colOff>95250</xdr:colOff>
                    <xdr:row>25</xdr:row>
                    <xdr:rowOff>114300</xdr:rowOff>
                  </from>
                  <to>
                    <xdr:col>3</xdr:col>
                    <xdr:colOff>323850</xdr:colOff>
                    <xdr:row>25</xdr:row>
                    <xdr:rowOff>323850</xdr:rowOff>
                  </to>
                </anchor>
              </controlPr>
            </control>
          </mc:Choice>
        </mc:AlternateContent>
        <mc:AlternateContent xmlns:mc="http://schemas.openxmlformats.org/markup-compatibility/2006">
          <mc:Choice Requires="x14">
            <control shapeId="10449" r:id="rId58" name="Check Box 209">
              <controlPr defaultSize="0" autoFill="0" autoLine="0" autoPict="0" altText="Check Box">
                <anchor moveWithCells="1">
                  <from>
                    <xdr:col>3</xdr:col>
                    <xdr:colOff>95250</xdr:colOff>
                    <xdr:row>26</xdr:row>
                    <xdr:rowOff>114300</xdr:rowOff>
                  </from>
                  <to>
                    <xdr:col>3</xdr:col>
                    <xdr:colOff>323850</xdr:colOff>
                    <xdr:row>26</xdr:row>
                    <xdr:rowOff>323850</xdr:rowOff>
                  </to>
                </anchor>
              </controlPr>
            </control>
          </mc:Choice>
        </mc:AlternateContent>
        <mc:AlternateContent xmlns:mc="http://schemas.openxmlformats.org/markup-compatibility/2006">
          <mc:Choice Requires="x14">
            <control shapeId="10450" r:id="rId59" name="Check Box 210">
              <controlPr defaultSize="0" autoFill="0" autoLine="0" autoPict="0" altText="Check Box">
                <anchor moveWithCells="1">
                  <from>
                    <xdr:col>3</xdr:col>
                    <xdr:colOff>95250</xdr:colOff>
                    <xdr:row>27</xdr:row>
                    <xdr:rowOff>114300</xdr:rowOff>
                  </from>
                  <to>
                    <xdr:col>3</xdr:col>
                    <xdr:colOff>323850</xdr:colOff>
                    <xdr:row>27</xdr:row>
                    <xdr:rowOff>323850</xdr:rowOff>
                  </to>
                </anchor>
              </controlPr>
            </control>
          </mc:Choice>
        </mc:AlternateContent>
        <mc:AlternateContent xmlns:mc="http://schemas.openxmlformats.org/markup-compatibility/2006">
          <mc:Choice Requires="x14">
            <control shapeId="10451" r:id="rId60" name="Check Box 211">
              <controlPr defaultSize="0" autoFill="0" autoLine="0" autoPict="0" altText="Check Box">
                <anchor moveWithCells="1">
                  <from>
                    <xdr:col>3</xdr:col>
                    <xdr:colOff>95250</xdr:colOff>
                    <xdr:row>30</xdr:row>
                    <xdr:rowOff>114300</xdr:rowOff>
                  </from>
                  <to>
                    <xdr:col>3</xdr:col>
                    <xdr:colOff>323850</xdr:colOff>
                    <xdr:row>30</xdr:row>
                    <xdr:rowOff>323850</xdr:rowOff>
                  </to>
                </anchor>
              </controlPr>
            </control>
          </mc:Choice>
        </mc:AlternateContent>
        <mc:AlternateContent xmlns:mc="http://schemas.openxmlformats.org/markup-compatibility/2006">
          <mc:Choice Requires="x14">
            <control shapeId="10452" r:id="rId61" name="Check Box 212">
              <controlPr defaultSize="0" autoFill="0" autoLine="0" autoPict="0" altText="Check Box">
                <anchor moveWithCells="1">
                  <from>
                    <xdr:col>3</xdr:col>
                    <xdr:colOff>95250</xdr:colOff>
                    <xdr:row>31</xdr:row>
                    <xdr:rowOff>114300</xdr:rowOff>
                  </from>
                  <to>
                    <xdr:col>3</xdr:col>
                    <xdr:colOff>323850</xdr:colOff>
                    <xdr:row>31</xdr:row>
                    <xdr:rowOff>323850</xdr:rowOff>
                  </to>
                </anchor>
              </controlPr>
            </control>
          </mc:Choice>
        </mc:AlternateContent>
        <mc:AlternateContent xmlns:mc="http://schemas.openxmlformats.org/markup-compatibility/2006">
          <mc:Choice Requires="x14">
            <control shapeId="10453" r:id="rId62" name="Check Box 213">
              <controlPr defaultSize="0" autoFill="0" autoLine="0" autoPict="0" altText="Check Box">
                <anchor moveWithCells="1">
                  <from>
                    <xdr:col>3</xdr:col>
                    <xdr:colOff>95250</xdr:colOff>
                    <xdr:row>34</xdr:row>
                    <xdr:rowOff>114300</xdr:rowOff>
                  </from>
                  <to>
                    <xdr:col>3</xdr:col>
                    <xdr:colOff>323850</xdr:colOff>
                    <xdr:row>34</xdr:row>
                    <xdr:rowOff>323850</xdr:rowOff>
                  </to>
                </anchor>
              </controlPr>
            </control>
          </mc:Choice>
        </mc:AlternateContent>
        <mc:AlternateContent xmlns:mc="http://schemas.openxmlformats.org/markup-compatibility/2006">
          <mc:Choice Requires="x14">
            <control shapeId="10454" r:id="rId63" name="Check Box 214">
              <controlPr defaultSize="0" autoFill="0" autoLine="0" autoPict="0" altText="Check Box">
                <anchor moveWithCells="1">
                  <from>
                    <xdr:col>3</xdr:col>
                    <xdr:colOff>95250</xdr:colOff>
                    <xdr:row>25</xdr:row>
                    <xdr:rowOff>114300</xdr:rowOff>
                  </from>
                  <to>
                    <xdr:col>3</xdr:col>
                    <xdr:colOff>323850</xdr:colOff>
                    <xdr:row>25</xdr:row>
                    <xdr:rowOff>323850</xdr:rowOff>
                  </to>
                </anchor>
              </controlPr>
            </control>
          </mc:Choice>
        </mc:AlternateContent>
        <mc:AlternateContent xmlns:mc="http://schemas.openxmlformats.org/markup-compatibility/2006">
          <mc:Choice Requires="x14">
            <control shapeId="10455" r:id="rId64" name="Check Box 215">
              <controlPr defaultSize="0" autoFill="0" autoLine="0" autoPict="0" altText="Check Box">
                <anchor moveWithCells="1">
                  <from>
                    <xdr:col>5</xdr:col>
                    <xdr:colOff>95250</xdr:colOff>
                    <xdr:row>21</xdr:row>
                    <xdr:rowOff>114300</xdr:rowOff>
                  </from>
                  <to>
                    <xdr:col>5</xdr:col>
                    <xdr:colOff>323850</xdr:colOff>
                    <xdr:row>21</xdr:row>
                    <xdr:rowOff>323850</xdr:rowOff>
                  </to>
                </anchor>
              </controlPr>
            </control>
          </mc:Choice>
        </mc:AlternateContent>
        <mc:AlternateContent xmlns:mc="http://schemas.openxmlformats.org/markup-compatibility/2006">
          <mc:Choice Requires="x14">
            <control shapeId="10456" r:id="rId65" name="Check Box 216">
              <controlPr defaultSize="0" autoFill="0" autoLine="0" autoPict="0" altText="Check Box">
                <anchor moveWithCells="1">
                  <from>
                    <xdr:col>5</xdr:col>
                    <xdr:colOff>95250</xdr:colOff>
                    <xdr:row>22</xdr:row>
                    <xdr:rowOff>114300</xdr:rowOff>
                  </from>
                  <to>
                    <xdr:col>5</xdr:col>
                    <xdr:colOff>323850</xdr:colOff>
                    <xdr:row>22</xdr:row>
                    <xdr:rowOff>323850</xdr:rowOff>
                  </to>
                </anchor>
              </controlPr>
            </control>
          </mc:Choice>
        </mc:AlternateContent>
        <mc:AlternateContent xmlns:mc="http://schemas.openxmlformats.org/markup-compatibility/2006">
          <mc:Choice Requires="x14">
            <control shapeId="10457" r:id="rId66" name="Check Box 217">
              <controlPr defaultSize="0" autoFill="0" autoLine="0" autoPict="0" altText="Check Box">
                <anchor moveWithCells="1">
                  <from>
                    <xdr:col>5</xdr:col>
                    <xdr:colOff>95250</xdr:colOff>
                    <xdr:row>23</xdr:row>
                    <xdr:rowOff>114300</xdr:rowOff>
                  </from>
                  <to>
                    <xdr:col>5</xdr:col>
                    <xdr:colOff>323850</xdr:colOff>
                    <xdr:row>23</xdr:row>
                    <xdr:rowOff>323850</xdr:rowOff>
                  </to>
                </anchor>
              </controlPr>
            </control>
          </mc:Choice>
        </mc:AlternateContent>
        <mc:AlternateContent xmlns:mc="http://schemas.openxmlformats.org/markup-compatibility/2006">
          <mc:Choice Requires="x14">
            <control shapeId="10458" r:id="rId67" name="Check Box 218">
              <controlPr defaultSize="0" autoFill="0" autoLine="0" autoPict="0" altText="Check Box">
                <anchor moveWithCells="1">
                  <from>
                    <xdr:col>5</xdr:col>
                    <xdr:colOff>95250</xdr:colOff>
                    <xdr:row>24</xdr:row>
                    <xdr:rowOff>114300</xdr:rowOff>
                  </from>
                  <to>
                    <xdr:col>5</xdr:col>
                    <xdr:colOff>323850</xdr:colOff>
                    <xdr:row>24</xdr:row>
                    <xdr:rowOff>323850</xdr:rowOff>
                  </to>
                </anchor>
              </controlPr>
            </control>
          </mc:Choice>
        </mc:AlternateContent>
        <mc:AlternateContent xmlns:mc="http://schemas.openxmlformats.org/markup-compatibility/2006">
          <mc:Choice Requires="x14">
            <control shapeId="10459" r:id="rId68" name="Check Box 219">
              <controlPr defaultSize="0" autoFill="0" autoLine="0" autoPict="0" altText="Check Box">
                <anchor moveWithCells="1">
                  <from>
                    <xdr:col>5</xdr:col>
                    <xdr:colOff>95250</xdr:colOff>
                    <xdr:row>25</xdr:row>
                    <xdr:rowOff>114300</xdr:rowOff>
                  </from>
                  <to>
                    <xdr:col>5</xdr:col>
                    <xdr:colOff>323850</xdr:colOff>
                    <xdr:row>25</xdr:row>
                    <xdr:rowOff>323850</xdr:rowOff>
                  </to>
                </anchor>
              </controlPr>
            </control>
          </mc:Choice>
        </mc:AlternateContent>
        <mc:AlternateContent xmlns:mc="http://schemas.openxmlformats.org/markup-compatibility/2006">
          <mc:Choice Requires="x14">
            <control shapeId="10460" r:id="rId69" name="Check Box 220">
              <controlPr defaultSize="0" autoFill="0" autoLine="0" autoPict="0" altText="Check Box">
                <anchor moveWithCells="1">
                  <from>
                    <xdr:col>5</xdr:col>
                    <xdr:colOff>95250</xdr:colOff>
                    <xdr:row>26</xdr:row>
                    <xdr:rowOff>114300</xdr:rowOff>
                  </from>
                  <to>
                    <xdr:col>5</xdr:col>
                    <xdr:colOff>323850</xdr:colOff>
                    <xdr:row>26</xdr:row>
                    <xdr:rowOff>323850</xdr:rowOff>
                  </to>
                </anchor>
              </controlPr>
            </control>
          </mc:Choice>
        </mc:AlternateContent>
        <mc:AlternateContent xmlns:mc="http://schemas.openxmlformats.org/markup-compatibility/2006">
          <mc:Choice Requires="x14">
            <control shapeId="10461" r:id="rId70" name="Check Box 221">
              <controlPr defaultSize="0" autoFill="0" autoLine="0" autoPict="0" altText="Check Box">
                <anchor moveWithCells="1">
                  <from>
                    <xdr:col>5</xdr:col>
                    <xdr:colOff>95250</xdr:colOff>
                    <xdr:row>30</xdr:row>
                    <xdr:rowOff>114300</xdr:rowOff>
                  </from>
                  <to>
                    <xdr:col>5</xdr:col>
                    <xdr:colOff>323850</xdr:colOff>
                    <xdr:row>30</xdr:row>
                    <xdr:rowOff>323850</xdr:rowOff>
                  </to>
                </anchor>
              </controlPr>
            </control>
          </mc:Choice>
        </mc:AlternateContent>
        <mc:AlternateContent xmlns:mc="http://schemas.openxmlformats.org/markup-compatibility/2006">
          <mc:Choice Requires="x14">
            <control shapeId="10462" r:id="rId71" name="Check Box 222">
              <controlPr defaultSize="0" autoFill="0" autoLine="0" autoPict="0" altText="Check Box">
                <anchor moveWithCells="1">
                  <from>
                    <xdr:col>5</xdr:col>
                    <xdr:colOff>95250</xdr:colOff>
                    <xdr:row>31</xdr:row>
                    <xdr:rowOff>114300</xdr:rowOff>
                  </from>
                  <to>
                    <xdr:col>5</xdr:col>
                    <xdr:colOff>323850</xdr:colOff>
                    <xdr:row>31</xdr:row>
                    <xdr:rowOff>323850</xdr:rowOff>
                  </to>
                </anchor>
              </controlPr>
            </control>
          </mc:Choice>
        </mc:AlternateContent>
        <mc:AlternateContent xmlns:mc="http://schemas.openxmlformats.org/markup-compatibility/2006">
          <mc:Choice Requires="x14">
            <control shapeId="10463" r:id="rId72" name="Check Box 223">
              <controlPr defaultSize="0" autoFill="0" autoLine="0" autoPict="0" altText="Check Box">
                <anchor moveWithCells="1">
                  <from>
                    <xdr:col>5</xdr:col>
                    <xdr:colOff>95250</xdr:colOff>
                    <xdr:row>25</xdr:row>
                    <xdr:rowOff>114300</xdr:rowOff>
                  </from>
                  <to>
                    <xdr:col>5</xdr:col>
                    <xdr:colOff>323850</xdr:colOff>
                    <xdr:row>25</xdr:row>
                    <xdr:rowOff>323850</xdr:rowOff>
                  </to>
                </anchor>
              </controlPr>
            </control>
          </mc:Choice>
        </mc:AlternateContent>
        <mc:AlternateContent xmlns:mc="http://schemas.openxmlformats.org/markup-compatibility/2006">
          <mc:Choice Requires="x14">
            <control shapeId="10464" r:id="rId73" name="Check Box 224">
              <controlPr defaultSize="0" autoFill="0" autoLine="0" autoPict="0" altText="Check Box">
                <anchor moveWithCells="1">
                  <from>
                    <xdr:col>5</xdr:col>
                    <xdr:colOff>95250</xdr:colOff>
                    <xdr:row>34</xdr:row>
                    <xdr:rowOff>114300</xdr:rowOff>
                  </from>
                  <to>
                    <xdr:col>5</xdr:col>
                    <xdr:colOff>323850</xdr:colOff>
                    <xdr:row>34</xdr:row>
                    <xdr:rowOff>323850</xdr:rowOff>
                  </to>
                </anchor>
              </controlPr>
            </control>
          </mc:Choice>
        </mc:AlternateContent>
        <mc:AlternateContent xmlns:mc="http://schemas.openxmlformats.org/markup-compatibility/2006">
          <mc:Choice Requires="x14">
            <control shapeId="10465" r:id="rId74" name="Check Box 225">
              <controlPr defaultSize="0" autoFill="0" autoLine="0" autoPict="0" altText="Check Box">
                <anchor moveWithCells="1">
                  <from>
                    <xdr:col>3</xdr:col>
                    <xdr:colOff>95250</xdr:colOff>
                    <xdr:row>35</xdr:row>
                    <xdr:rowOff>114300</xdr:rowOff>
                  </from>
                  <to>
                    <xdr:col>3</xdr:col>
                    <xdr:colOff>323850</xdr:colOff>
                    <xdr:row>35</xdr:row>
                    <xdr:rowOff>323850</xdr:rowOff>
                  </to>
                </anchor>
              </controlPr>
            </control>
          </mc:Choice>
        </mc:AlternateContent>
        <mc:AlternateContent xmlns:mc="http://schemas.openxmlformats.org/markup-compatibility/2006">
          <mc:Choice Requires="x14">
            <control shapeId="10466" r:id="rId75" name="Check Box 226">
              <controlPr defaultSize="0" autoFill="0" autoLine="0" autoPict="0" altText="Check Box">
                <anchor moveWithCells="1">
                  <from>
                    <xdr:col>5</xdr:col>
                    <xdr:colOff>95250</xdr:colOff>
                    <xdr:row>27</xdr:row>
                    <xdr:rowOff>114300</xdr:rowOff>
                  </from>
                  <to>
                    <xdr:col>5</xdr:col>
                    <xdr:colOff>323850</xdr:colOff>
                    <xdr:row>27</xdr:row>
                    <xdr:rowOff>323850</xdr:rowOff>
                  </to>
                </anchor>
              </controlPr>
            </control>
          </mc:Choice>
        </mc:AlternateContent>
        <mc:AlternateContent xmlns:mc="http://schemas.openxmlformats.org/markup-compatibility/2006">
          <mc:Choice Requires="x14">
            <control shapeId="10467" r:id="rId76" name="Check Box 227">
              <controlPr defaultSize="0" autoFill="0" autoLine="0" autoPict="0" altText="Check Box">
                <anchor moveWithCells="1">
                  <from>
                    <xdr:col>1</xdr:col>
                    <xdr:colOff>104775</xdr:colOff>
                    <xdr:row>41</xdr:row>
                    <xdr:rowOff>114300</xdr:rowOff>
                  </from>
                  <to>
                    <xdr:col>1</xdr:col>
                    <xdr:colOff>333375</xdr:colOff>
                    <xdr:row>41</xdr:row>
                    <xdr:rowOff>323850</xdr:rowOff>
                  </to>
                </anchor>
              </controlPr>
            </control>
          </mc:Choice>
        </mc:AlternateContent>
        <mc:AlternateContent xmlns:mc="http://schemas.openxmlformats.org/markup-compatibility/2006">
          <mc:Choice Requires="x14">
            <control shapeId="10468" r:id="rId77" name="Check Box 228">
              <controlPr defaultSize="0" autoFill="0" autoLine="0" autoPict="0" altText="Check Box">
                <anchor moveWithCells="1">
                  <from>
                    <xdr:col>1</xdr:col>
                    <xdr:colOff>95250</xdr:colOff>
                    <xdr:row>42</xdr:row>
                    <xdr:rowOff>123825</xdr:rowOff>
                  </from>
                  <to>
                    <xdr:col>1</xdr:col>
                    <xdr:colOff>323850</xdr:colOff>
                    <xdr:row>42</xdr:row>
                    <xdr:rowOff>333375</xdr:rowOff>
                  </to>
                </anchor>
              </controlPr>
            </control>
          </mc:Choice>
        </mc:AlternateContent>
        <mc:AlternateContent xmlns:mc="http://schemas.openxmlformats.org/markup-compatibility/2006">
          <mc:Choice Requires="x14">
            <control shapeId="10469" r:id="rId78" name="Check Box 229">
              <controlPr defaultSize="0" autoFill="0" autoLine="0" autoPict="0" altText="Check Box">
                <anchor moveWithCells="1">
                  <from>
                    <xdr:col>1</xdr:col>
                    <xdr:colOff>104775</xdr:colOff>
                    <xdr:row>43</xdr:row>
                    <xdr:rowOff>123825</xdr:rowOff>
                  </from>
                  <to>
                    <xdr:col>1</xdr:col>
                    <xdr:colOff>333375</xdr:colOff>
                    <xdr:row>43</xdr:row>
                    <xdr:rowOff>333375</xdr:rowOff>
                  </to>
                </anchor>
              </controlPr>
            </control>
          </mc:Choice>
        </mc:AlternateContent>
        <mc:AlternateContent xmlns:mc="http://schemas.openxmlformats.org/markup-compatibility/2006">
          <mc:Choice Requires="x14">
            <control shapeId="10470" r:id="rId79" name="Check Box 230">
              <controlPr defaultSize="0" autoFill="0" autoLine="0" autoPict="0" altText="Check Box">
                <anchor moveWithCells="1">
                  <from>
                    <xdr:col>1</xdr:col>
                    <xdr:colOff>95250</xdr:colOff>
                    <xdr:row>44</xdr:row>
                    <xdr:rowOff>104775</xdr:rowOff>
                  </from>
                  <to>
                    <xdr:col>1</xdr:col>
                    <xdr:colOff>323850</xdr:colOff>
                    <xdr:row>44</xdr:row>
                    <xdr:rowOff>314325</xdr:rowOff>
                  </to>
                </anchor>
              </controlPr>
            </control>
          </mc:Choice>
        </mc:AlternateContent>
        <mc:AlternateContent xmlns:mc="http://schemas.openxmlformats.org/markup-compatibility/2006">
          <mc:Choice Requires="x14">
            <control shapeId="10471" r:id="rId80" name="Check Box 231">
              <controlPr defaultSize="0" autoFill="0" autoLine="0" autoPict="0" altText="Check Box">
                <anchor moveWithCells="1">
                  <from>
                    <xdr:col>1</xdr:col>
                    <xdr:colOff>95250</xdr:colOff>
                    <xdr:row>45</xdr:row>
                    <xdr:rowOff>104775</xdr:rowOff>
                  </from>
                  <to>
                    <xdr:col>1</xdr:col>
                    <xdr:colOff>323850</xdr:colOff>
                    <xdr:row>45</xdr:row>
                    <xdr:rowOff>314325</xdr:rowOff>
                  </to>
                </anchor>
              </controlPr>
            </control>
          </mc:Choice>
        </mc:AlternateContent>
        <mc:AlternateContent xmlns:mc="http://schemas.openxmlformats.org/markup-compatibility/2006">
          <mc:Choice Requires="x14">
            <control shapeId="10472" r:id="rId81" name="Check Box 232">
              <controlPr defaultSize="0" autoFill="0" autoLine="0" autoPict="0" altText="Check Box">
                <anchor moveWithCells="1">
                  <from>
                    <xdr:col>1</xdr:col>
                    <xdr:colOff>95250</xdr:colOff>
                    <xdr:row>46</xdr:row>
                    <xdr:rowOff>114300</xdr:rowOff>
                  </from>
                  <to>
                    <xdr:col>1</xdr:col>
                    <xdr:colOff>323850</xdr:colOff>
                    <xdr:row>46</xdr:row>
                    <xdr:rowOff>323850</xdr:rowOff>
                  </to>
                </anchor>
              </controlPr>
            </control>
          </mc:Choice>
        </mc:AlternateContent>
        <mc:AlternateContent xmlns:mc="http://schemas.openxmlformats.org/markup-compatibility/2006">
          <mc:Choice Requires="x14">
            <control shapeId="10473" r:id="rId82" name="Check Box 233">
              <controlPr defaultSize="0" autoFill="0" autoLine="0" autoPict="0" altText="Check Box">
                <anchor moveWithCells="1">
                  <from>
                    <xdr:col>1</xdr:col>
                    <xdr:colOff>95250</xdr:colOff>
                    <xdr:row>47</xdr:row>
                    <xdr:rowOff>114300</xdr:rowOff>
                  </from>
                  <to>
                    <xdr:col>1</xdr:col>
                    <xdr:colOff>323850</xdr:colOff>
                    <xdr:row>47</xdr:row>
                    <xdr:rowOff>323850</xdr:rowOff>
                  </to>
                </anchor>
              </controlPr>
            </control>
          </mc:Choice>
        </mc:AlternateContent>
        <mc:AlternateContent xmlns:mc="http://schemas.openxmlformats.org/markup-compatibility/2006">
          <mc:Choice Requires="x14">
            <control shapeId="10474" r:id="rId83" name="Check Box 234">
              <controlPr defaultSize="0" autoFill="0" autoLine="0" autoPict="0" altText="Check Box">
                <anchor moveWithCells="1">
                  <from>
                    <xdr:col>1</xdr:col>
                    <xdr:colOff>95250</xdr:colOff>
                    <xdr:row>50</xdr:row>
                    <xdr:rowOff>114300</xdr:rowOff>
                  </from>
                  <to>
                    <xdr:col>1</xdr:col>
                    <xdr:colOff>323850</xdr:colOff>
                    <xdr:row>50</xdr:row>
                    <xdr:rowOff>323850</xdr:rowOff>
                  </to>
                </anchor>
              </controlPr>
            </control>
          </mc:Choice>
        </mc:AlternateContent>
        <mc:AlternateContent xmlns:mc="http://schemas.openxmlformats.org/markup-compatibility/2006">
          <mc:Choice Requires="x14">
            <control shapeId="10475" r:id="rId84" name="Check Box 235">
              <controlPr defaultSize="0" autoFill="0" autoLine="0" autoPict="0" altText="Check Box">
                <anchor moveWithCells="1">
                  <from>
                    <xdr:col>1</xdr:col>
                    <xdr:colOff>95250</xdr:colOff>
                    <xdr:row>51</xdr:row>
                    <xdr:rowOff>114300</xdr:rowOff>
                  </from>
                  <to>
                    <xdr:col>1</xdr:col>
                    <xdr:colOff>323850</xdr:colOff>
                    <xdr:row>51</xdr:row>
                    <xdr:rowOff>323850</xdr:rowOff>
                  </to>
                </anchor>
              </controlPr>
            </control>
          </mc:Choice>
        </mc:AlternateContent>
        <mc:AlternateContent xmlns:mc="http://schemas.openxmlformats.org/markup-compatibility/2006">
          <mc:Choice Requires="x14">
            <control shapeId="10476" r:id="rId85" name="Check Box 236">
              <controlPr defaultSize="0" autoFill="0" autoLine="0" autoPict="0" altText="Check Box">
                <anchor moveWithCells="1">
                  <from>
                    <xdr:col>1</xdr:col>
                    <xdr:colOff>95250</xdr:colOff>
                    <xdr:row>52</xdr:row>
                    <xdr:rowOff>114300</xdr:rowOff>
                  </from>
                  <to>
                    <xdr:col>1</xdr:col>
                    <xdr:colOff>323850</xdr:colOff>
                    <xdr:row>52</xdr:row>
                    <xdr:rowOff>323850</xdr:rowOff>
                  </to>
                </anchor>
              </controlPr>
            </control>
          </mc:Choice>
        </mc:AlternateContent>
        <mc:AlternateContent xmlns:mc="http://schemas.openxmlformats.org/markup-compatibility/2006">
          <mc:Choice Requires="x14">
            <control shapeId="10477" r:id="rId86" name="Check Box 237">
              <controlPr defaultSize="0" autoFill="0" autoLine="0" autoPict="0" altText="Check Box">
                <anchor moveWithCells="1">
                  <from>
                    <xdr:col>1</xdr:col>
                    <xdr:colOff>95250</xdr:colOff>
                    <xdr:row>54</xdr:row>
                    <xdr:rowOff>114300</xdr:rowOff>
                  </from>
                  <to>
                    <xdr:col>1</xdr:col>
                    <xdr:colOff>323850</xdr:colOff>
                    <xdr:row>54</xdr:row>
                    <xdr:rowOff>323850</xdr:rowOff>
                  </to>
                </anchor>
              </controlPr>
            </control>
          </mc:Choice>
        </mc:AlternateContent>
        <mc:AlternateContent xmlns:mc="http://schemas.openxmlformats.org/markup-compatibility/2006">
          <mc:Choice Requires="x14">
            <control shapeId="10478" r:id="rId87" name="Check Box 238">
              <controlPr defaultSize="0" autoFill="0" autoLine="0" autoPict="0" altText="Check Box">
                <anchor moveWithCells="1">
                  <from>
                    <xdr:col>1</xdr:col>
                    <xdr:colOff>95250</xdr:colOff>
                    <xdr:row>55</xdr:row>
                    <xdr:rowOff>114300</xdr:rowOff>
                  </from>
                  <to>
                    <xdr:col>1</xdr:col>
                    <xdr:colOff>323850</xdr:colOff>
                    <xdr:row>55</xdr:row>
                    <xdr:rowOff>323850</xdr:rowOff>
                  </to>
                </anchor>
              </controlPr>
            </control>
          </mc:Choice>
        </mc:AlternateContent>
        <mc:AlternateContent xmlns:mc="http://schemas.openxmlformats.org/markup-compatibility/2006">
          <mc:Choice Requires="x14">
            <control shapeId="10479" r:id="rId88" name="Check Box 239">
              <controlPr defaultSize="0" autoFill="0" autoLine="0" autoPict="0" altText="Check Box">
                <anchor moveWithCells="1">
                  <from>
                    <xdr:col>1</xdr:col>
                    <xdr:colOff>95250</xdr:colOff>
                    <xdr:row>56</xdr:row>
                    <xdr:rowOff>114300</xdr:rowOff>
                  </from>
                  <to>
                    <xdr:col>1</xdr:col>
                    <xdr:colOff>323850</xdr:colOff>
                    <xdr:row>56</xdr:row>
                    <xdr:rowOff>323850</xdr:rowOff>
                  </to>
                </anchor>
              </controlPr>
            </control>
          </mc:Choice>
        </mc:AlternateContent>
        <mc:AlternateContent xmlns:mc="http://schemas.openxmlformats.org/markup-compatibility/2006">
          <mc:Choice Requires="x14">
            <control shapeId="10480" r:id="rId89" name="Check Box 240">
              <controlPr defaultSize="0" autoFill="0" autoLine="0" autoPict="0" altText="Check Box">
                <anchor moveWithCells="1">
                  <from>
                    <xdr:col>3</xdr:col>
                    <xdr:colOff>95250</xdr:colOff>
                    <xdr:row>41</xdr:row>
                    <xdr:rowOff>114300</xdr:rowOff>
                  </from>
                  <to>
                    <xdr:col>3</xdr:col>
                    <xdr:colOff>323850</xdr:colOff>
                    <xdr:row>41</xdr:row>
                    <xdr:rowOff>323850</xdr:rowOff>
                  </to>
                </anchor>
              </controlPr>
            </control>
          </mc:Choice>
        </mc:AlternateContent>
        <mc:AlternateContent xmlns:mc="http://schemas.openxmlformats.org/markup-compatibility/2006">
          <mc:Choice Requires="x14">
            <control shapeId="10481" r:id="rId90" name="Check Box 241">
              <controlPr defaultSize="0" autoFill="0" autoLine="0" autoPict="0" altText="Check Box">
                <anchor moveWithCells="1">
                  <from>
                    <xdr:col>3</xdr:col>
                    <xdr:colOff>95250</xdr:colOff>
                    <xdr:row>42</xdr:row>
                    <xdr:rowOff>114300</xdr:rowOff>
                  </from>
                  <to>
                    <xdr:col>3</xdr:col>
                    <xdr:colOff>323850</xdr:colOff>
                    <xdr:row>42</xdr:row>
                    <xdr:rowOff>323850</xdr:rowOff>
                  </to>
                </anchor>
              </controlPr>
            </control>
          </mc:Choice>
        </mc:AlternateContent>
        <mc:AlternateContent xmlns:mc="http://schemas.openxmlformats.org/markup-compatibility/2006">
          <mc:Choice Requires="x14">
            <control shapeId="10482" r:id="rId91" name="Check Box 242">
              <controlPr defaultSize="0" autoFill="0" autoLine="0" autoPict="0" altText="Check Box">
                <anchor moveWithCells="1">
                  <from>
                    <xdr:col>3</xdr:col>
                    <xdr:colOff>95250</xdr:colOff>
                    <xdr:row>43</xdr:row>
                    <xdr:rowOff>114300</xdr:rowOff>
                  </from>
                  <to>
                    <xdr:col>3</xdr:col>
                    <xdr:colOff>323850</xdr:colOff>
                    <xdr:row>43</xdr:row>
                    <xdr:rowOff>323850</xdr:rowOff>
                  </to>
                </anchor>
              </controlPr>
            </control>
          </mc:Choice>
        </mc:AlternateContent>
        <mc:AlternateContent xmlns:mc="http://schemas.openxmlformats.org/markup-compatibility/2006">
          <mc:Choice Requires="x14">
            <control shapeId="10483" r:id="rId92" name="Check Box 243">
              <controlPr defaultSize="0" autoFill="0" autoLine="0" autoPict="0" altText="Check Box">
                <anchor moveWithCells="1">
                  <from>
                    <xdr:col>3</xdr:col>
                    <xdr:colOff>95250</xdr:colOff>
                    <xdr:row>44</xdr:row>
                    <xdr:rowOff>114300</xdr:rowOff>
                  </from>
                  <to>
                    <xdr:col>3</xdr:col>
                    <xdr:colOff>323850</xdr:colOff>
                    <xdr:row>44</xdr:row>
                    <xdr:rowOff>323850</xdr:rowOff>
                  </to>
                </anchor>
              </controlPr>
            </control>
          </mc:Choice>
        </mc:AlternateContent>
        <mc:AlternateContent xmlns:mc="http://schemas.openxmlformats.org/markup-compatibility/2006">
          <mc:Choice Requires="x14">
            <control shapeId="10484" r:id="rId93" name="Check Box 244">
              <controlPr defaultSize="0" autoFill="0" autoLine="0" autoPict="0" altText="Check Box">
                <anchor moveWithCells="1">
                  <from>
                    <xdr:col>3</xdr:col>
                    <xdr:colOff>95250</xdr:colOff>
                    <xdr:row>45</xdr:row>
                    <xdr:rowOff>114300</xdr:rowOff>
                  </from>
                  <to>
                    <xdr:col>3</xdr:col>
                    <xdr:colOff>323850</xdr:colOff>
                    <xdr:row>45</xdr:row>
                    <xdr:rowOff>323850</xdr:rowOff>
                  </to>
                </anchor>
              </controlPr>
            </control>
          </mc:Choice>
        </mc:AlternateContent>
        <mc:AlternateContent xmlns:mc="http://schemas.openxmlformats.org/markup-compatibility/2006">
          <mc:Choice Requires="x14">
            <control shapeId="10485" r:id="rId94" name="Check Box 245">
              <controlPr defaultSize="0" autoFill="0" autoLine="0" autoPict="0" altText="Check Box">
                <anchor moveWithCells="1">
                  <from>
                    <xdr:col>3</xdr:col>
                    <xdr:colOff>95250</xdr:colOff>
                    <xdr:row>46</xdr:row>
                    <xdr:rowOff>114300</xdr:rowOff>
                  </from>
                  <to>
                    <xdr:col>3</xdr:col>
                    <xdr:colOff>323850</xdr:colOff>
                    <xdr:row>46</xdr:row>
                    <xdr:rowOff>323850</xdr:rowOff>
                  </to>
                </anchor>
              </controlPr>
            </control>
          </mc:Choice>
        </mc:AlternateContent>
        <mc:AlternateContent xmlns:mc="http://schemas.openxmlformats.org/markup-compatibility/2006">
          <mc:Choice Requires="x14">
            <control shapeId="10486" r:id="rId95" name="Check Box 246">
              <controlPr defaultSize="0" autoFill="0" autoLine="0" autoPict="0" altText="Check Box">
                <anchor moveWithCells="1">
                  <from>
                    <xdr:col>3</xdr:col>
                    <xdr:colOff>95250</xdr:colOff>
                    <xdr:row>47</xdr:row>
                    <xdr:rowOff>114300</xdr:rowOff>
                  </from>
                  <to>
                    <xdr:col>3</xdr:col>
                    <xdr:colOff>323850</xdr:colOff>
                    <xdr:row>47</xdr:row>
                    <xdr:rowOff>323850</xdr:rowOff>
                  </to>
                </anchor>
              </controlPr>
            </control>
          </mc:Choice>
        </mc:AlternateContent>
        <mc:AlternateContent xmlns:mc="http://schemas.openxmlformats.org/markup-compatibility/2006">
          <mc:Choice Requires="x14">
            <control shapeId="10487" r:id="rId96" name="Check Box 247">
              <controlPr defaultSize="0" autoFill="0" autoLine="0" autoPict="0" altText="Check Box">
                <anchor moveWithCells="1">
                  <from>
                    <xdr:col>3</xdr:col>
                    <xdr:colOff>95250</xdr:colOff>
                    <xdr:row>50</xdr:row>
                    <xdr:rowOff>114300</xdr:rowOff>
                  </from>
                  <to>
                    <xdr:col>3</xdr:col>
                    <xdr:colOff>323850</xdr:colOff>
                    <xdr:row>50</xdr:row>
                    <xdr:rowOff>323850</xdr:rowOff>
                  </to>
                </anchor>
              </controlPr>
            </control>
          </mc:Choice>
        </mc:AlternateContent>
        <mc:AlternateContent xmlns:mc="http://schemas.openxmlformats.org/markup-compatibility/2006">
          <mc:Choice Requires="x14">
            <control shapeId="10488" r:id="rId97" name="Check Box 248">
              <controlPr defaultSize="0" autoFill="0" autoLine="0" autoPict="0" altText="Check Box">
                <anchor moveWithCells="1">
                  <from>
                    <xdr:col>3</xdr:col>
                    <xdr:colOff>95250</xdr:colOff>
                    <xdr:row>51</xdr:row>
                    <xdr:rowOff>114300</xdr:rowOff>
                  </from>
                  <to>
                    <xdr:col>3</xdr:col>
                    <xdr:colOff>323850</xdr:colOff>
                    <xdr:row>51</xdr:row>
                    <xdr:rowOff>323850</xdr:rowOff>
                  </to>
                </anchor>
              </controlPr>
            </control>
          </mc:Choice>
        </mc:AlternateContent>
        <mc:AlternateContent xmlns:mc="http://schemas.openxmlformats.org/markup-compatibility/2006">
          <mc:Choice Requires="x14">
            <control shapeId="10489" r:id="rId98" name="Check Box 249">
              <controlPr defaultSize="0" autoFill="0" autoLine="0" autoPict="0" altText="Check Box">
                <anchor moveWithCells="1">
                  <from>
                    <xdr:col>3</xdr:col>
                    <xdr:colOff>95250</xdr:colOff>
                    <xdr:row>54</xdr:row>
                    <xdr:rowOff>114300</xdr:rowOff>
                  </from>
                  <to>
                    <xdr:col>3</xdr:col>
                    <xdr:colOff>323850</xdr:colOff>
                    <xdr:row>54</xdr:row>
                    <xdr:rowOff>323850</xdr:rowOff>
                  </to>
                </anchor>
              </controlPr>
            </control>
          </mc:Choice>
        </mc:AlternateContent>
        <mc:AlternateContent xmlns:mc="http://schemas.openxmlformats.org/markup-compatibility/2006">
          <mc:Choice Requires="x14">
            <control shapeId="10490" r:id="rId99" name="Check Box 250">
              <controlPr defaultSize="0" autoFill="0" autoLine="0" autoPict="0" altText="Check Box">
                <anchor moveWithCells="1">
                  <from>
                    <xdr:col>3</xdr:col>
                    <xdr:colOff>95250</xdr:colOff>
                    <xdr:row>45</xdr:row>
                    <xdr:rowOff>114300</xdr:rowOff>
                  </from>
                  <to>
                    <xdr:col>3</xdr:col>
                    <xdr:colOff>323850</xdr:colOff>
                    <xdr:row>45</xdr:row>
                    <xdr:rowOff>323850</xdr:rowOff>
                  </to>
                </anchor>
              </controlPr>
            </control>
          </mc:Choice>
        </mc:AlternateContent>
        <mc:AlternateContent xmlns:mc="http://schemas.openxmlformats.org/markup-compatibility/2006">
          <mc:Choice Requires="x14">
            <control shapeId="10491" r:id="rId100" name="Check Box 251">
              <controlPr defaultSize="0" autoFill="0" autoLine="0" autoPict="0" altText="Check Box">
                <anchor moveWithCells="1">
                  <from>
                    <xdr:col>5</xdr:col>
                    <xdr:colOff>95250</xdr:colOff>
                    <xdr:row>41</xdr:row>
                    <xdr:rowOff>114300</xdr:rowOff>
                  </from>
                  <to>
                    <xdr:col>5</xdr:col>
                    <xdr:colOff>323850</xdr:colOff>
                    <xdr:row>41</xdr:row>
                    <xdr:rowOff>323850</xdr:rowOff>
                  </to>
                </anchor>
              </controlPr>
            </control>
          </mc:Choice>
        </mc:AlternateContent>
        <mc:AlternateContent xmlns:mc="http://schemas.openxmlformats.org/markup-compatibility/2006">
          <mc:Choice Requires="x14">
            <control shapeId="10492" r:id="rId101" name="Check Box 252">
              <controlPr defaultSize="0" autoFill="0" autoLine="0" autoPict="0" altText="Check Box">
                <anchor moveWithCells="1">
                  <from>
                    <xdr:col>5</xdr:col>
                    <xdr:colOff>95250</xdr:colOff>
                    <xdr:row>42</xdr:row>
                    <xdr:rowOff>114300</xdr:rowOff>
                  </from>
                  <to>
                    <xdr:col>5</xdr:col>
                    <xdr:colOff>323850</xdr:colOff>
                    <xdr:row>42</xdr:row>
                    <xdr:rowOff>323850</xdr:rowOff>
                  </to>
                </anchor>
              </controlPr>
            </control>
          </mc:Choice>
        </mc:AlternateContent>
        <mc:AlternateContent xmlns:mc="http://schemas.openxmlformats.org/markup-compatibility/2006">
          <mc:Choice Requires="x14">
            <control shapeId="10493" r:id="rId102" name="Check Box 253">
              <controlPr defaultSize="0" autoFill="0" autoLine="0" autoPict="0" altText="Check Box">
                <anchor moveWithCells="1">
                  <from>
                    <xdr:col>5</xdr:col>
                    <xdr:colOff>95250</xdr:colOff>
                    <xdr:row>43</xdr:row>
                    <xdr:rowOff>114300</xdr:rowOff>
                  </from>
                  <to>
                    <xdr:col>5</xdr:col>
                    <xdr:colOff>323850</xdr:colOff>
                    <xdr:row>43</xdr:row>
                    <xdr:rowOff>323850</xdr:rowOff>
                  </to>
                </anchor>
              </controlPr>
            </control>
          </mc:Choice>
        </mc:AlternateContent>
        <mc:AlternateContent xmlns:mc="http://schemas.openxmlformats.org/markup-compatibility/2006">
          <mc:Choice Requires="x14">
            <control shapeId="10494" r:id="rId103" name="Check Box 254">
              <controlPr defaultSize="0" autoFill="0" autoLine="0" autoPict="0" altText="Check Box">
                <anchor moveWithCells="1">
                  <from>
                    <xdr:col>5</xdr:col>
                    <xdr:colOff>95250</xdr:colOff>
                    <xdr:row>44</xdr:row>
                    <xdr:rowOff>114300</xdr:rowOff>
                  </from>
                  <to>
                    <xdr:col>5</xdr:col>
                    <xdr:colOff>323850</xdr:colOff>
                    <xdr:row>44</xdr:row>
                    <xdr:rowOff>323850</xdr:rowOff>
                  </to>
                </anchor>
              </controlPr>
            </control>
          </mc:Choice>
        </mc:AlternateContent>
        <mc:AlternateContent xmlns:mc="http://schemas.openxmlformats.org/markup-compatibility/2006">
          <mc:Choice Requires="x14">
            <control shapeId="10495" r:id="rId104" name="Check Box 255">
              <controlPr defaultSize="0" autoFill="0" autoLine="0" autoPict="0" altText="Check Box">
                <anchor moveWithCells="1">
                  <from>
                    <xdr:col>5</xdr:col>
                    <xdr:colOff>95250</xdr:colOff>
                    <xdr:row>45</xdr:row>
                    <xdr:rowOff>114300</xdr:rowOff>
                  </from>
                  <to>
                    <xdr:col>5</xdr:col>
                    <xdr:colOff>323850</xdr:colOff>
                    <xdr:row>45</xdr:row>
                    <xdr:rowOff>323850</xdr:rowOff>
                  </to>
                </anchor>
              </controlPr>
            </control>
          </mc:Choice>
        </mc:AlternateContent>
        <mc:AlternateContent xmlns:mc="http://schemas.openxmlformats.org/markup-compatibility/2006">
          <mc:Choice Requires="x14">
            <control shapeId="10496" r:id="rId105" name="Check Box 256">
              <controlPr defaultSize="0" autoFill="0" autoLine="0" autoPict="0" altText="Check Box">
                <anchor moveWithCells="1">
                  <from>
                    <xdr:col>5</xdr:col>
                    <xdr:colOff>95250</xdr:colOff>
                    <xdr:row>46</xdr:row>
                    <xdr:rowOff>114300</xdr:rowOff>
                  </from>
                  <to>
                    <xdr:col>5</xdr:col>
                    <xdr:colOff>323850</xdr:colOff>
                    <xdr:row>46</xdr:row>
                    <xdr:rowOff>323850</xdr:rowOff>
                  </to>
                </anchor>
              </controlPr>
            </control>
          </mc:Choice>
        </mc:AlternateContent>
        <mc:AlternateContent xmlns:mc="http://schemas.openxmlformats.org/markup-compatibility/2006">
          <mc:Choice Requires="x14">
            <control shapeId="10497" r:id="rId106" name="Check Box 257">
              <controlPr defaultSize="0" autoFill="0" autoLine="0" autoPict="0" altText="Check Box">
                <anchor moveWithCells="1">
                  <from>
                    <xdr:col>5</xdr:col>
                    <xdr:colOff>95250</xdr:colOff>
                    <xdr:row>50</xdr:row>
                    <xdr:rowOff>114300</xdr:rowOff>
                  </from>
                  <to>
                    <xdr:col>5</xdr:col>
                    <xdr:colOff>323850</xdr:colOff>
                    <xdr:row>50</xdr:row>
                    <xdr:rowOff>323850</xdr:rowOff>
                  </to>
                </anchor>
              </controlPr>
            </control>
          </mc:Choice>
        </mc:AlternateContent>
        <mc:AlternateContent xmlns:mc="http://schemas.openxmlformats.org/markup-compatibility/2006">
          <mc:Choice Requires="x14">
            <control shapeId="10498" r:id="rId107" name="Check Box 258">
              <controlPr defaultSize="0" autoFill="0" autoLine="0" autoPict="0" altText="Check Box">
                <anchor moveWithCells="1">
                  <from>
                    <xdr:col>5</xdr:col>
                    <xdr:colOff>95250</xdr:colOff>
                    <xdr:row>51</xdr:row>
                    <xdr:rowOff>114300</xdr:rowOff>
                  </from>
                  <to>
                    <xdr:col>5</xdr:col>
                    <xdr:colOff>323850</xdr:colOff>
                    <xdr:row>51</xdr:row>
                    <xdr:rowOff>323850</xdr:rowOff>
                  </to>
                </anchor>
              </controlPr>
            </control>
          </mc:Choice>
        </mc:AlternateContent>
        <mc:AlternateContent xmlns:mc="http://schemas.openxmlformats.org/markup-compatibility/2006">
          <mc:Choice Requires="x14">
            <control shapeId="10499" r:id="rId108" name="Check Box 259">
              <controlPr defaultSize="0" autoFill="0" autoLine="0" autoPict="0" altText="Check Box">
                <anchor moveWithCells="1">
                  <from>
                    <xdr:col>5</xdr:col>
                    <xdr:colOff>95250</xdr:colOff>
                    <xdr:row>45</xdr:row>
                    <xdr:rowOff>114300</xdr:rowOff>
                  </from>
                  <to>
                    <xdr:col>5</xdr:col>
                    <xdr:colOff>323850</xdr:colOff>
                    <xdr:row>45</xdr:row>
                    <xdr:rowOff>323850</xdr:rowOff>
                  </to>
                </anchor>
              </controlPr>
            </control>
          </mc:Choice>
        </mc:AlternateContent>
        <mc:AlternateContent xmlns:mc="http://schemas.openxmlformats.org/markup-compatibility/2006">
          <mc:Choice Requires="x14">
            <control shapeId="10500" r:id="rId109" name="Check Box 260">
              <controlPr defaultSize="0" autoFill="0" autoLine="0" autoPict="0" altText="Check Box">
                <anchor moveWithCells="1">
                  <from>
                    <xdr:col>5</xdr:col>
                    <xdr:colOff>95250</xdr:colOff>
                    <xdr:row>54</xdr:row>
                    <xdr:rowOff>114300</xdr:rowOff>
                  </from>
                  <to>
                    <xdr:col>5</xdr:col>
                    <xdr:colOff>323850</xdr:colOff>
                    <xdr:row>54</xdr:row>
                    <xdr:rowOff>323850</xdr:rowOff>
                  </to>
                </anchor>
              </controlPr>
            </control>
          </mc:Choice>
        </mc:AlternateContent>
        <mc:AlternateContent xmlns:mc="http://schemas.openxmlformats.org/markup-compatibility/2006">
          <mc:Choice Requires="x14">
            <control shapeId="10501" r:id="rId110" name="Check Box 261">
              <controlPr defaultSize="0" autoFill="0" autoLine="0" autoPict="0" altText="Check Box">
                <anchor moveWithCells="1">
                  <from>
                    <xdr:col>3</xdr:col>
                    <xdr:colOff>95250</xdr:colOff>
                    <xdr:row>55</xdr:row>
                    <xdr:rowOff>114300</xdr:rowOff>
                  </from>
                  <to>
                    <xdr:col>3</xdr:col>
                    <xdr:colOff>323850</xdr:colOff>
                    <xdr:row>55</xdr:row>
                    <xdr:rowOff>323850</xdr:rowOff>
                  </to>
                </anchor>
              </controlPr>
            </control>
          </mc:Choice>
        </mc:AlternateContent>
        <mc:AlternateContent xmlns:mc="http://schemas.openxmlformats.org/markup-compatibility/2006">
          <mc:Choice Requires="x14">
            <control shapeId="10502" r:id="rId111" name="Check Box 262">
              <controlPr defaultSize="0" autoFill="0" autoLine="0" autoPict="0" altText="Check Box">
                <anchor moveWithCells="1">
                  <from>
                    <xdr:col>5</xdr:col>
                    <xdr:colOff>95250</xdr:colOff>
                    <xdr:row>47</xdr:row>
                    <xdr:rowOff>114300</xdr:rowOff>
                  </from>
                  <to>
                    <xdr:col>5</xdr:col>
                    <xdr:colOff>323850</xdr:colOff>
                    <xdr:row>47</xdr:row>
                    <xdr:rowOff>323850</xdr:rowOff>
                  </to>
                </anchor>
              </controlPr>
            </control>
          </mc:Choice>
        </mc:AlternateContent>
        <mc:AlternateContent xmlns:mc="http://schemas.openxmlformats.org/markup-compatibility/2006">
          <mc:Choice Requires="x14">
            <control shapeId="10503" r:id="rId112" name="Check Box 263">
              <controlPr defaultSize="0" autoFill="0" autoLine="0" autoPict="0" altText="Check Box">
                <anchor moveWithCells="1">
                  <from>
                    <xdr:col>1</xdr:col>
                    <xdr:colOff>104775</xdr:colOff>
                    <xdr:row>61</xdr:row>
                    <xdr:rowOff>114300</xdr:rowOff>
                  </from>
                  <to>
                    <xdr:col>1</xdr:col>
                    <xdr:colOff>333375</xdr:colOff>
                    <xdr:row>61</xdr:row>
                    <xdr:rowOff>323850</xdr:rowOff>
                  </to>
                </anchor>
              </controlPr>
            </control>
          </mc:Choice>
        </mc:AlternateContent>
        <mc:AlternateContent xmlns:mc="http://schemas.openxmlformats.org/markup-compatibility/2006">
          <mc:Choice Requires="x14">
            <control shapeId="10504" r:id="rId113" name="Check Box 264">
              <controlPr defaultSize="0" autoFill="0" autoLine="0" autoPict="0" altText="Check Box">
                <anchor moveWithCells="1">
                  <from>
                    <xdr:col>1</xdr:col>
                    <xdr:colOff>95250</xdr:colOff>
                    <xdr:row>62</xdr:row>
                    <xdr:rowOff>123825</xdr:rowOff>
                  </from>
                  <to>
                    <xdr:col>1</xdr:col>
                    <xdr:colOff>323850</xdr:colOff>
                    <xdr:row>62</xdr:row>
                    <xdr:rowOff>333375</xdr:rowOff>
                  </to>
                </anchor>
              </controlPr>
            </control>
          </mc:Choice>
        </mc:AlternateContent>
        <mc:AlternateContent xmlns:mc="http://schemas.openxmlformats.org/markup-compatibility/2006">
          <mc:Choice Requires="x14">
            <control shapeId="10505" r:id="rId114" name="Check Box 265">
              <controlPr defaultSize="0" autoFill="0" autoLine="0" autoPict="0" altText="Check Box">
                <anchor moveWithCells="1">
                  <from>
                    <xdr:col>1</xdr:col>
                    <xdr:colOff>104775</xdr:colOff>
                    <xdr:row>63</xdr:row>
                    <xdr:rowOff>123825</xdr:rowOff>
                  </from>
                  <to>
                    <xdr:col>1</xdr:col>
                    <xdr:colOff>333375</xdr:colOff>
                    <xdr:row>63</xdr:row>
                    <xdr:rowOff>333375</xdr:rowOff>
                  </to>
                </anchor>
              </controlPr>
            </control>
          </mc:Choice>
        </mc:AlternateContent>
        <mc:AlternateContent xmlns:mc="http://schemas.openxmlformats.org/markup-compatibility/2006">
          <mc:Choice Requires="x14">
            <control shapeId="10506" r:id="rId115" name="Check Box 266">
              <controlPr defaultSize="0" autoFill="0" autoLine="0" autoPict="0" altText="Check Box">
                <anchor moveWithCells="1">
                  <from>
                    <xdr:col>1</xdr:col>
                    <xdr:colOff>95250</xdr:colOff>
                    <xdr:row>64</xdr:row>
                    <xdr:rowOff>104775</xdr:rowOff>
                  </from>
                  <to>
                    <xdr:col>1</xdr:col>
                    <xdr:colOff>323850</xdr:colOff>
                    <xdr:row>64</xdr:row>
                    <xdr:rowOff>314325</xdr:rowOff>
                  </to>
                </anchor>
              </controlPr>
            </control>
          </mc:Choice>
        </mc:AlternateContent>
        <mc:AlternateContent xmlns:mc="http://schemas.openxmlformats.org/markup-compatibility/2006">
          <mc:Choice Requires="x14">
            <control shapeId="10507" r:id="rId116" name="Check Box 267">
              <controlPr defaultSize="0" autoFill="0" autoLine="0" autoPict="0" altText="Check Box">
                <anchor moveWithCells="1">
                  <from>
                    <xdr:col>1</xdr:col>
                    <xdr:colOff>95250</xdr:colOff>
                    <xdr:row>65</xdr:row>
                    <xdr:rowOff>104775</xdr:rowOff>
                  </from>
                  <to>
                    <xdr:col>1</xdr:col>
                    <xdr:colOff>323850</xdr:colOff>
                    <xdr:row>65</xdr:row>
                    <xdr:rowOff>314325</xdr:rowOff>
                  </to>
                </anchor>
              </controlPr>
            </control>
          </mc:Choice>
        </mc:AlternateContent>
        <mc:AlternateContent xmlns:mc="http://schemas.openxmlformats.org/markup-compatibility/2006">
          <mc:Choice Requires="x14">
            <control shapeId="10508" r:id="rId117" name="Check Box 268">
              <controlPr defaultSize="0" autoFill="0" autoLine="0" autoPict="0" altText="Check Box">
                <anchor moveWithCells="1">
                  <from>
                    <xdr:col>1</xdr:col>
                    <xdr:colOff>95250</xdr:colOff>
                    <xdr:row>66</xdr:row>
                    <xdr:rowOff>114300</xdr:rowOff>
                  </from>
                  <to>
                    <xdr:col>1</xdr:col>
                    <xdr:colOff>323850</xdr:colOff>
                    <xdr:row>66</xdr:row>
                    <xdr:rowOff>323850</xdr:rowOff>
                  </to>
                </anchor>
              </controlPr>
            </control>
          </mc:Choice>
        </mc:AlternateContent>
        <mc:AlternateContent xmlns:mc="http://schemas.openxmlformats.org/markup-compatibility/2006">
          <mc:Choice Requires="x14">
            <control shapeId="10509" r:id="rId118" name="Check Box 269">
              <controlPr defaultSize="0" autoFill="0" autoLine="0" autoPict="0" altText="Check Box">
                <anchor moveWithCells="1">
                  <from>
                    <xdr:col>1</xdr:col>
                    <xdr:colOff>95250</xdr:colOff>
                    <xdr:row>67</xdr:row>
                    <xdr:rowOff>114300</xdr:rowOff>
                  </from>
                  <to>
                    <xdr:col>1</xdr:col>
                    <xdr:colOff>323850</xdr:colOff>
                    <xdr:row>67</xdr:row>
                    <xdr:rowOff>323850</xdr:rowOff>
                  </to>
                </anchor>
              </controlPr>
            </control>
          </mc:Choice>
        </mc:AlternateContent>
        <mc:AlternateContent xmlns:mc="http://schemas.openxmlformats.org/markup-compatibility/2006">
          <mc:Choice Requires="x14">
            <control shapeId="10510" r:id="rId119" name="Check Box 270">
              <controlPr defaultSize="0" autoFill="0" autoLine="0" autoPict="0" altText="Check Box">
                <anchor moveWithCells="1">
                  <from>
                    <xdr:col>1</xdr:col>
                    <xdr:colOff>95250</xdr:colOff>
                    <xdr:row>70</xdr:row>
                    <xdr:rowOff>114300</xdr:rowOff>
                  </from>
                  <to>
                    <xdr:col>1</xdr:col>
                    <xdr:colOff>323850</xdr:colOff>
                    <xdr:row>70</xdr:row>
                    <xdr:rowOff>323850</xdr:rowOff>
                  </to>
                </anchor>
              </controlPr>
            </control>
          </mc:Choice>
        </mc:AlternateContent>
        <mc:AlternateContent xmlns:mc="http://schemas.openxmlformats.org/markup-compatibility/2006">
          <mc:Choice Requires="x14">
            <control shapeId="10511" r:id="rId120" name="Check Box 271">
              <controlPr defaultSize="0" autoFill="0" autoLine="0" autoPict="0" altText="Check Box">
                <anchor moveWithCells="1">
                  <from>
                    <xdr:col>1</xdr:col>
                    <xdr:colOff>95250</xdr:colOff>
                    <xdr:row>71</xdr:row>
                    <xdr:rowOff>114300</xdr:rowOff>
                  </from>
                  <to>
                    <xdr:col>1</xdr:col>
                    <xdr:colOff>323850</xdr:colOff>
                    <xdr:row>71</xdr:row>
                    <xdr:rowOff>323850</xdr:rowOff>
                  </to>
                </anchor>
              </controlPr>
            </control>
          </mc:Choice>
        </mc:AlternateContent>
        <mc:AlternateContent xmlns:mc="http://schemas.openxmlformats.org/markup-compatibility/2006">
          <mc:Choice Requires="x14">
            <control shapeId="10512" r:id="rId121" name="Check Box 272">
              <controlPr defaultSize="0" autoFill="0" autoLine="0" autoPict="0" altText="Check Box">
                <anchor moveWithCells="1">
                  <from>
                    <xdr:col>1</xdr:col>
                    <xdr:colOff>95250</xdr:colOff>
                    <xdr:row>72</xdr:row>
                    <xdr:rowOff>114300</xdr:rowOff>
                  </from>
                  <to>
                    <xdr:col>1</xdr:col>
                    <xdr:colOff>323850</xdr:colOff>
                    <xdr:row>72</xdr:row>
                    <xdr:rowOff>323850</xdr:rowOff>
                  </to>
                </anchor>
              </controlPr>
            </control>
          </mc:Choice>
        </mc:AlternateContent>
        <mc:AlternateContent xmlns:mc="http://schemas.openxmlformats.org/markup-compatibility/2006">
          <mc:Choice Requires="x14">
            <control shapeId="10513" r:id="rId122" name="Check Box 273">
              <controlPr defaultSize="0" autoFill="0" autoLine="0" autoPict="0" altText="Check Box">
                <anchor moveWithCells="1">
                  <from>
                    <xdr:col>1</xdr:col>
                    <xdr:colOff>95250</xdr:colOff>
                    <xdr:row>74</xdr:row>
                    <xdr:rowOff>114300</xdr:rowOff>
                  </from>
                  <to>
                    <xdr:col>1</xdr:col>
                    <xdr:colOff>323850</xdr:colOff>
                    <xdr:row>74</xdr:row>
                    <xdr:rowOff>323850</xdr:rowOff>
                  </to>
                </anchor>
              </controlPr>
            </control>
          </mc:Choice>
        </mc:AlternateContent>
        <mc:AlternateContent xmlns:mc="http://schemas.openxmlformats.org/markup-compatibility/2006">
          <mc:Choice Requires="x14">
            <control shapeId="10514" r:id="rId123" name="Check Box 274">
              <controlPr defaultSize="0" autoFill="0" autoLine="0" autoPict="0" altText="Check Box">
                <anchor moveWithCells="1">
                  <from>
                    <xdr:col>1</xdr:col>
                    <xdr:colOff>95250</xdr:colOff>
                    <xdr:row>75</xdr:row>
                    <xdr:rowOff>114300</xdr:rowOff>
                  </from>
                  <to>
                    <xdr:col>1</xdr:col>
                    <xdr:colOff>323850</xdr:colOff>
                    <xdr:row>75</xdr:row>
                    <xdr:rowOff>323850</xdr:rowOff>
                  </to>
                </anchor>
              </controlPr>
            </control>
          </mc:Choice>
        </mc:AlternateContent>
        <mc:AlternateContent xmlns:mc="http://schemas.openxmlformats.org/markup-compatibility/2006">
          <mc:Choice Requires="x14">
            <control shapeId="10515" r:id="rId124" name="Check Box 275">
              <controlPr defaultSize="0" autoFill="0" autoLine="0" autoPict="0" altText="Check Box">
                <anchor moveWithCells="1">
                  <from>
                    <xdr:col>1</xdr:col>
                    <xdr:colOff>95250</xdr:colOff>
                    <xdr:row>76</xdr:row>
                    <xdr:rowOff>114300</xdr:rowOff>
                  </from>
                  <to>
                    <xdr:col>1</xdr:col>
                    <xdr:colOff>323850</xdr:colOff>
                    <xdr:row>76</xdr:row>
                    <xdr:rowOff>323850</xdr:rowOff>
                  </to>
                </anchor>
              </controlPr>
            </control>
          </mc:Choice>
        </mc:AlternateContent>
        <mc:AlternateContent xmlns:mc="http://schemas.openxmlformats.org/markup-compatibility/2006">
          <mc:Choice Requires="x14">
            <control shapeId="10516" r:id="rId125" name="Check Box 276">
              <controlPr defaultSize="0" autoFill="0" autoLine="0" autoPict="0" altText="Check Box">
                <anchor moveWithCells="1">
                  <from>
                    <xdr:col>3</xdr:col>
                    <xdr:colOff>95250</xdr:colOff>
                    <xdr:row>61</xdr:row>
                    <xdr:rowOff>114300</xdr:rowOff>
                  </from>
                  <to>
                    <xdr:col>3</xdr:col>
                    <xdr:colOff>323850</xdr:colOff>
                    <xdr:row>61</xdr:row>
                    <xdr:rowOff>323850</xdr:rowOff>
                  </to>
                </anchor>
              </controlPr>
            </control>
          </mc:Choice>
        </mc:AlternateContent>
        <mc:AlternateContent xmlns:mc="http://schemas.openxmlformats.org/markup-compatibility/2006">
          <mc:Choice Requires="x14">
            <control shapeId="10517" r:id="rId126" name="Check Box 277">
              <controlPr defaultSize="0" autoFill="0" autoLine="0" autoPict="0" altText="Check Box">
                <anchor moveWithCells="1">
                  <from>
                    <xdr:col>3</xdr:col>
                    <xdr:colOff>95250</xdr:colOff>
                    <xdr:row>62</xdr:row>
                    <xdr:rowOff>114300</xdr:rowOff>
                  </from>
                  <to>
                    <xdr:col>3</xdr:col>
                    <xdr:colOff>323850</xdr:colOff>
                    <xdr:row>62</xdr:row>
                    <xdr:rowOff>323850</xdr:rowOff>
                  </to>
                </anchor>
              </controlPr>
            </control>
          </mc:Choice>
        </mc:AlternateContent>
        <mc:AlternateContent xmlns:mc="http://schemas.openxmlformats.org/markup-compatibility/2006">
          <mc:Choice Requires="x14">
            <control shapeId="10518" r:id="rId127" name="Check Box 278">
              <controlPr defaultSize="0" autoFill="0" autoLine="0" autoPict="0" altText="Check Box">
                <anchor moveWithCells="1">
                  <from>
                    <xdr:col>3</xdr:col>
                    <xdr:colOff>95250</xdr:colOff>
                    <xdr:row>63</xdr:row>
                    <xdr:rowOff>114300</xdr:rowOff>
                  </from>
                  <to>
                    <xdr:col>3</xdr:col>
                    <xdr:colOff>323850</xdr:colOff>
                    <xdr:row>63</xdr:row>
                    <xdr:rowOff>323850</xdr:rowOff>
                  </to>
                </anchor>
              </controlPr>
            </control>
          </mc:Choice>
        </mc:AlternateContent>
        <mc:AlternateContent xmlns:mc="http://schemas.openxmlformats.org/markup-compatibility/2006">
          <mc:Choice Requires="x14">
            <control shapeId="10519" r:id="rId128" name="Check Box 279">
              <controlPr defaultSize="0" autoFill="0" autoLine="0" autoPict="0" altText="Check Box">
                <anchor moveWithCells="1">
                  <from>
                    <xdr:col>3</xdr:col>
                    <xdr:colOff>95250</xdr:colOff>
                    <xdr:row>64</xdr:row>
                    <xdr:rowOff>114300</xdr:rowOff>
                  </from>
                  <to>
                    <xdr:col>3</xdr:col>
                    <xdr:colOff>323850</xdr:colOff>
                    <xdr:row>64</xdr:row>
                    <xdr:rowOff>323850</xdr:rowOff>
                  </to>
                </anchor>
              </controlPr>
            </control>
          </mc:Choice>
        </mc:AlternateContent>
        <mc:AlternateContent xmlns:mc="http://schemas.openxmlformats.org/markup-compatibility/2006">
          <mc:Choice Requires="x14">
            <control shapeId="10520" r:id="rId129" name="Check Box 280">
              <controlPr defaultSize="0" autoFill="0" autoLine="0" autoPict="0" altText="Check Box">
                <anchor moveWithCells="1">
                  <from>
                    <xdr:col>3</xdr:col>
                    <xdr:colOff>95250</xdr:colOff>
                    <xdr:row>65</xdr:row>
                    <xdr:rowOff>114300</xdr:rowOff>
                  </from>
                  <to>
                    <xdr:col>3</xdr:col>
                    <xdr:colOff>323850</xdr:colOff>
                    <xdr:row>65</xdr:row>
                    <xdr:rowOff>323850</xdr:rowOff>
                  </to>
                </anchor>
              </controlPr>
            </control>
          </mc:Choice>
        </mc:AlternateContent>
        <mc:AlternateContent xmlns:mc="http://schemas.openxmlformats.org/markup-compatibility/2006">
          <mc:Choice Requires="x14">
            <control shapeId="10521" r:id="rId130" name="Check Box 281">
              <controlPr defaultSize="0" autoFill="0" autoLine="0" autoPict="0" altText="Check Box">
                <anchor moveWithCells="1">
                  <from>
                    <xdr:col>3</xdr:col>
                    <xdr:colOff>95250</xdr:colOff>
                    <xdr:row>66</xdr:row>
                    <xdr:rowOff>114300</xdr:rowOff>
                  </from>
                  <to>
                    <xdr:col>3</xdr:col>
                    <xdr:colOff>323850</xdr:colOff>
                    <xdr:row>66</xdr:row>
                    <xdr:rowOff>323850</xdr:rowOff>
                  </to>
                </anchor>
              </controlPr>
            </control>
          </mc:Choice>
        </mc:AlternateContent>
        <mc:AlternateContent xmlns:mc="http://schemas.openxmlformats.org/markup-compatibility/2006">
          <mc:Choice Requires="x14">
            <control shapeId="10522" r:id="rId131" name="Check Box 282">
              <controlPr defaultSize="0" autoFill="0" autoLine="0" autoPict="0" altText="Check Box">
                <anchor moveWithCells="1">
                  <from>
                    <xdr:col>3</xdr:col>
                    <xdr:colOff>95250</xdr:colOff>
                    <xdr:row>67</xdr:row>
                    <xdr:rowOff>114300</xdr:rowOff>
                  </from>
                  <to>
                    <xdr:col>3</xdr:col>
                    <xdr:colOff>323850</xdr:colOff>
                    <xdr:row>67</xdr:row>
                    <xdr:rowOff>323850</xdr:rowOff>
                  </to>
                </anchor>
              </controlPr>
            </control>
          </mc:Choice>
        </mc:AlternateContent>
        <mc:AlternateContent xmlns:mc="http://schemas.openxmlformats.org/markup-compatibility/2006">
          <mc:Choice Requires="x14">
            <control shapeId="10523" r:id="rId132" name="Check Box 283">
              <controlPr defaultSize="0" autoFill="0" autoLine="0" autoPict="0" altText="Check Box">
                <anchor moveWithCells="1">
                  <from>
                    <xdr:col>3</xdr:col>
                    <xdr:colOff>95250</xdr:colOff>
                    <xdr:row>70</xdr:row>
                    <xdr:rowOff>114300</xdr:rowOff>
                  </from>
                  <to>
                    <xdr:col>3</xdr:col>
                    <xdr:colOff>323850</xdr:colOff>
                    <xdr:row>70</xdr:row>
                    <xdr:rowOff>323850</xdr:rowOff>
                  </to>
                </anchor>
              </controlPr>
            </control>
          </mc:Choice>
        </mc:AlternateContent>
        <mc:AlternateContent xmlns:mc="http://schemas.openxmlformats.org/markup-compatibility/2006">
          <mc:Choice Requires="x14">
            <control shapeId="10524" r:id="rId133" name="Check Box 284">
              <controlPr defaultSize="0" autoFill="0" autoLine="0" autoPict="0" altText="Check Box">
                <anchor moveWithCells="1">
                  <from>
                    <xdr:col>3</xdr:col>
                    <xdr:colOff>95250</xdr:colOff>
                    <xdr:row>71</xdr:row>
                    <xdr:rowOff>114300</xdr:rowOff>
                  </from>
                  <to>
                    <xdr:col>3</xdr:col>
                    <xdr:colOff>323850</xdr:colOff>
                    <xdr:row>71</xdr:row>
                    <xdr:rowOff>323850</xdr:rowOff>
                  </to>
                </anchor>
              </controlPr>
            </control>
          </mc:Choice>
        </mc:AlternateContent>
        <mc:AlternateContent xmlns:mc="http://schemas.openxmlformats.org/markup-compatibility/2006">
          <mc:Choice Requires="x14">
            <control shapeId="10525" r:id="rId134" name="Check Box 285">
              <controlPr defaultSize="0" autoFill="0" autoLine="0" autoPict="0" altText="Check Box">
                <anchor moveWithCells="1">
                  <from>
                    <xdr:col>3</xdr:col>
                    <xdr:colOff>95250</xdr:colOff>
                    <xdr:row>74</xdr:row>
                    <xdr:rowOff>114300</xdr:rowOff>
                  </from>
                  <to>
                    <xdr:col>3</xdr:col>
                    <xdr:colOff>323850</xdr:colOff>
                    <xdr:row>74</xdr:row>
                    <xdr:rowOff>323850</xdr:rowOff>
                  </to>
                </anchor>
              </controlPr>
            </control>
          </mc:Choice>
        </mc:AlternateContent>
        <mc:AlternateContent xmlns:mc="http://schemas.openxmlformats.org/markup-compatibility/2006">
          <mc:Choice Requires="x14">
            <control shapeId="10526" r:id="rId135" name="Check Box 286">
              <controlPr defaultSize="0" autoFill="0" autoLine="0" autoPict="0" altText="Check Box">
                <anchor moveWithCells="1">
                  <from>
                    <xdr:col>3</xdr:col>
                    <xdr:colOff>95250</xdr:colOff>
                    <xdr:row>65</xdr:row>
                    <xdr:rowOff>114300</xdr:rowOff>
                  </from>
                  <to>
                    <xdr:col>3</xdr:col>
                    <xdr:colOff>323850</xdr:colOff>
                    <xdr:row>65</xdr:row>
                    <xdr:rowOff>323850</xdr:rowOff>
                  </to>
                </anchor>
              </controlPr>
            </control>
          </mc:Choice>
        </mc:AlternateContent>
        <mc:AlternateContent xmlns:mc="http://schemas.openxmlformats.org/markup-compatibility/2006">
          <mc:Choice Requires="x14">
            <control shapeId="10527" r:id="rId136" name="Check Box 287">
              <controlPr defaultSize="0" autoFill="0" autoLine="0" autoPict="0" altText="Check Box">
                <anchor moveWithCells="1">
                  <from>
                    <xdr:col>5</xdr:col>
                    <xdr:colOff>95250</xdr:colOff>
                    <xdr:row>61</xdr:row>
                    <xdr:rowOff>114300</xdr:rowOff>
                  </from>
                  <to>
                    <xdr:col>5</xdr:col>
                    <xdr:colOff>323850</xdr:colOff>
                    <xdr:row>61</xdr:row>
                    <xdr:rowOff>323850</xdr:rowOff>
                  </to>
                </anchor>
              </controlPr>
            </control>
          </mc:Choice>
        </mc:AlternateContent>
        <mc:AlternateContent xmlns:mc="http://schemas.openxmlformats.org/markup-compatibility/2006">
          <mc:Choice Requires="x14">
            <control shapeId="10528" r:id="rId137" name="Check Box 288">
              <controlPr defaultSize="0" autoFill="0" autoLine="0" autoPict="0" altText="Check Box">
                <anchor moveWithCells="1">
                  <from>
                    <xdr:col>5</xdr:col>
                    <xdr:colOff>95250</xdr:colOff>
                    <xdr:row>62</xdr:row>
                    <xdr:rowOff>114300</xdr:rowOff>
                  </from>
                  <to>
                    <xdr:col>5</xdr:col>
                    <xdr:colOff>323850</xdr:colOff>
                    <xdr:row>62</xdr:row>
                    <xdr:rowOff>323850</xdr:rowOff>
                  </to>
                </anchor>
              </controlPr>
            </control>
          </mc:Choice>
        </mc:AlternateContent>
        <mc:AlternateContent xmlns:mc="http://schemas.openxmlformats.org/markup-compatibility/2006">
          <mc:Choice Requires="x14">
            <control shapeId="10529" r:id="rId138" name="Check Box 289">
              <controlPr defaultSize="0" autoFill="0" autoLine="0" autoPict="0" altText="Check Box">
                <anchor moveWithCells="1">
                  <from>
                    <xdr:col>5</xdr:col>
                    <xdr:colOff>95250</xdr:colOff>
                    <xdr:row>63</xdr:row>
                    <xdr:rowOff>114300</xdr:rowOff>
                  </from>
                  <to>
                    <xdr:col>5</xdr:col>
                    <xdr:colOff>323850</xdr:colOff>
                    <xdr:row>63</xdr:row>
                    <xdr:rowOff>323850</xdr:rowOff>
                  </to>
                </anchor>
              </controlPr>
            </control>
          </mc:Choice>
        </mc:AlternateContent>
        <mc:AlternateContent xmlns:mc="http://schemas.openxmlformats.org/markup-compatibility/2006">
          <mc:Choice Requires="x14">
            <control shapeId="10530" r:id="rId139" name="Check Box 290">
              <controlPr defaultSize="0" autoFill="0" autoLine="0" autoPict="0" altText="Check Box">
                <anchor moveWithCells="1">
                  <from>
                    <xdr:col>5</xdr:col>
                    <xdr:colOff>95250</xdr:colOff>
                    <xdr:row>64</xdr:row>
                    <xdr:rowOff>114300</xdr:rowOff>
                  </from>
                  <to>
                    <xdr:col>5</xdr:col>
                    <xdr:colOff>323850</xdr:colOff>
                    <xdr:row>64</xdr:row>
                    <xdr:rowOff>323850</xdr:rowOff>
                  </to>
                </anchor>
              </controlPr>
            </control>
          </mc:Choice>
        </mc:AlternateContent>
        <mc:AlternateContent xmlns:mc="http://schemas.openxmlformats.org/markup-compatibility/2006">
          <mc:Choice Requires="x14">
            <control shapeId="10531" r:id="rId140" name="Check Box 291">
              <controlPr defaultSize="0" autoFill="0" autoLine="0" autoPict="0" altText="Check Box">
                <anchor moveWithCells="1">
                  <from>
                    <xdr:col>5</xdr:col>
                    <xdr:colOff>95250</xdr:colOff>
                    <xdr:row>65</xdr:row>
                    <xdr:rowOff>114300</xdr:rowOff>
                  </from>
                  <to>
                    <xdr:col>5</xdr:col>
                    <xdr:colOff>323850</xdr:colOff>
                    <xdr:row>65</xdr:row>
                    <xdr:rowOff>323850</xdr:rowOff>
                  </to>
                </anchor>
              </controlPr>
            </control>
          </mc:Choice>
        </mc:AlternateContent>
        <mc:AlternateContent xmlns:mc="http://schemas.openxmlformats.org/markup-compatibility/2006">
          <mc:Choice Requires="x14">
            <control shapeId="10532" r:id="rId141" name="Check Box 292">
              <controlPr defaultSize="0" autoFill="0" autoLine="0" autoPict="0" altText="Check Box">
                <anchor moveWithCells="1">
                  <from>
                    <xdr:col>5</xdr:col>
                    <xdr:colOff>95250</xdr:colOff>
                    <xdr:row>66</xdr:row>
                    <xdr:rowOff>114300</xdr:rowOff>
                  </from>
                  <to>
                    <xdr:col>5</xdr:col>
                    <xdr:colOff>323850</xdr:colOff>
                    <xdr:row>66</xdr:row>
                    <xdr:rowOff>323850</xdr:rowOff>
                  </to>
                </anchor>
              </controlPr>
            </control>
          </mc:Choice>
        </mc:AlternateContent>
        <mc:AlternateContent xmlns:mc="http://schemas.openxmlformats.org/markup-compatibility/2006">
          <mc:Choice Requires="x14">
            <control shapeId="10533" r:id="rId142" name="Check Box 293">
              <controlPr defaultSize="0" autoFill="0" autoLine="0" autoPict="0" altText="Check Box">
                <anchor moveWithCells="1">
                  <from>
                    <xdr:col>5</xdr:col>
                    <xdr:colOff>95250</xdr:colOff>
                    <xdr:row>70</xdr:row>
                    <xdr:rowOff>114300</xdr:rowOff>
                  </from>
                  <to>
                    <xdr:col>5</xdr:col>
                    <xdr:colOff>323850</xdr:colOff>
                    <xdr:row>70</xdr:row>
                    <xdr:rowOff>323850</xdr:rowOff>
                  </to>
                </anchor>
              </controlPr>
            </control>
          </mc:Choice>
        </mc:AlternateContent>
        <mc:AlternateContent xmlns:mc="http://schemas.openxmlformats.org/markup-compatibility/2006">
          <mc:Choice Requires="x14">
            <control shapeId="10534" r:id="rId143" name="Check Box 294">
              <controlPr defaultSize="0" autoFill="0" autoLine="0" autoPict="0" altText="Check Box">
                <anchor moveWithCells="1">
                  <from>
                    <xdr:col>5</xdr:col>
                    <xdr:colOff>95250</xdr:colOff>
                    <xdr:row>71</xdr:row>
                    <xdr:rowOff>114300</xdr:rowOff>
                  </from>
                  <to>
                    <xdr:col>5</xdr:col>
                    <xdr:colOff>323850</xdr:colOff>
                    <xdr:row>71</xdr:row>
                    <xdr:rowOff>323850</xdr:rowOff>
                  </to>
                </anchor>
              </controlPr>
            </control>
          </mc:Choice>
        </mc:AlternateContent>
        <mc:AlternateContent xmlns:mc="http://schemas.openxmlformats.org/markup-compatibility/2006">
          <mc:Choice Requires="x14">
            <control shapeId="10535" r:id="rId144" name="Check Box 295">
              <controlPr defaultSize="0" autoFill="0" autoLine="0" autoPict="0" altText="Check Box">
                <anchor moveWithCells="1">
                  <from>
                    <xdr:col>5</xdr:col>
                    <xdr:colOff>95250</xdr:colOff>
                    <xdr:row>65</xdr:row>
                    <xdr:rowOff>114300</xdr:rowOff>
                  </from>
                  <to>
                    <xdr:col>5</xdr:col>
                    <xdr:colOff>323850</xdr:colOff>
                    <xdr:row>65</xdr:row>
                    <xdr:rowOff>323850</xdr:rowOff>
                  </to>
                </anchor>
              </controlPr>
            </control>
          </mc:Choice>
        </mc:AlternateContent>
        <mc:AlternateContent xmlns:mc="http://schemas.openxmlformats.org/markup-compatibility/2006">
          <mc:Choice Requires="x14">
            <control shapeId="10536" r:id="rId145" name="Check Box 296">
              <controlPr defaultSize="0" autoFill="0" autoLine="0" autoPict="0" altText="Check Box">
                <anchor moveWithCells="1">
                  <from>
                    <xdr:col>5</xdr:col>
                    <xdr:colOff>95250</xdr:colOff>
                    <xdr:row>74</xdr:row>
                    <xdr:rowOff>114300</xdr:rowOff>
                  </from>
                  <to>
                    <xdr:col>5</xdr:col>
                    <xdr:colOff>323850</xdr:colOff>
                    <xdr:row>74</xdr:row>
                    <xdr:rowOff>323850</xdr:rowOff>
                  </to>
                </anchor>
              </controlPr>
            </control>
          </mc:Choice>
        </mc:AlternateContent>
        <mc:AlternateContent xmlns:mc="http://schemas.openxmlformats.org/markup-compatibility/2006">
          <mc:Choice Requires="x14">
            <control shapeId="10537" r:id="rId146" name="Check Box 297">
              <controlPr defaultSize="0" autoFill="0" autoLine="0" autoPict="0" altText="Check Box">
                <anchor moveWithCells="1">
                  <from>
                    <xdr:col>3</xdr:col>
                    <xdr:colOff>95250</xdr:colOff>
                    <xdr:row>75</xdr:row>
                    <xdr:rowOff>114300</xdr:rowOff>
                  </from>
                  <to>
                    <xdr:col>3</xdr:col>
                    <xdr:colOff>323850</xdr:colOff>
                    <xdr:row>75</xdr:row>
                    <xdr:rowOff>323850</xdr:rowOff>
                  </to>
                </anchor>
              </controlPr>
            </control>
          </mc:Choice>
        </mc:AlternateContent>
        <mc:AlternateContent xmlns:mc="http://schemas.openxmlformats.org/markup-compatibility/2006">
          <mc:Choice Requires="x14">
            <control shapeId="10538" r:id="rId147" name="Check Box 298">
              <controlPr defaultSize="0" autoFill="0" autoLine="0" autoPict="0" altText="Check Box">
                <anchor moveWithCells="1">
                  <from>
                    <xdr:col>5</xdr:col>
                    <xdr:colOff>95250</xdr:colOff>
                    <xdr:row>67</xdr:row>
                    <xdr:rowOff>114300</xdr:rowOff>
                  </from>
                  <to>
                    <xdr:col>5</xdr:col>
                    <xdr:colOff>323850</xdr:colOff>
                    <xdr:row>67</xdr:row>
                    <xdr:rowOff>323850</xdr:rowOff>
                  </to>
                </anchor>
              </controlPr>
            </control>
          </mc:Choice>
        </mc:AlternateContent>
        <mc:AlternateContent xmlns:mc="http://schemas.openxmlformats.org/markup-compatibility/2006">
          <mc:Choice Requires="x14">
            <control shapeId="10539" r:id="rId148" name="Check Box 299">
              <controlPr defaultSize="0" autoFill="0" autoLine="0" autoPict="0" altText="Check Box">
                <anchor moveWithCells="1">
                  <from>
                    <xdr:col>1</xdr:col>
                    <xdr:colOff>104775</xdr:colOff>
                    <xdr:row>81</xdr:row>
                    <xdr:rowOff>114300</xdr:rowOff>
                  </from>
                  <to>
                    <xdr:col>1</xdr:col>
                    <xdr:colOff>333375</xdr:colOff>
                    <xdr:row>81</xdr:row>
                    <xdr:rowOff>323850</xdr:rowOff>
                  </to>
                </anchor>
              </controlPr>
            </control>
          </mc:Choice>
        </mc:AlternateContent>
        <mc:AlternateContent xmlns:mc="http://schemas.openxmlformats.org/markup-compatibility/2006">
          <mc:Choice Requires="x14">
            <control shapeId="10540" r:id="rId149" name="Check Box 300">
              <controlPr defaultSize="0" autoFill="0" autoLine="0" autoPict="0" altText="Check Box">
                <anchor moveWithCells="1">
                  <from>
                    <xdr:col>1</xdr:col>
                    <xdr:colOff>95250</xdr:colOff>
                    <xdr:row>82</xdr:row>
                    <xdr:rowOff>123825</xdr:rowOff>
                  </from>
                  <to>
                    <xdr:col>1</xdr:col>
                    <xdr:colOff>323850</xdr:colOff>
                    <xdr:row>82</xdr:row>
                    <xdr:rowOff>333375</xdr:rowOff>
                  </to>
                </anchor>
              </controlPr>
            </control>
          </mc:Choice>
        </mc:AlternateContent>
        <mc:AlternateContent xmlns:mc="http://schemas.openxmlformats.org/markup-compatibility/2006">
          <mc:Choice Requires="x14">
            <control shapeId="10541" r:id="rId150" name="Check Box 301">
              <controlPr defaultSize="0" autoFill="0" autoLine="0" autoPict="0" altText="Check Box">
                <anchor moveWithCells="1">
                  <from>
                    <xdr:col>1</xdr:col>
                    <xdr:colOff>104775</xdr:colOff>
                    <xdr:row>83</xdr:row>
                    <xdr:rowOff>123825</xdr:rowOff>
                  </from>
                  <to>
                    <xdr:col>1</xdr:col>
                    <xdr:colOff>333375</xdr:colOff>
                    <xdr:row>83</xdr:row>
                    <xdr:rowOff>333375</xdr:rowOff>
                  </to>
                </anchor>
              </controlPr>
            </control>
          </mc:Choice>
        </mc:AlternateContent>
        <mc:AlternateContent xmlns:mc="http://schemas.openxmlformats.org/markup-compatibility/2006">
          <mc:Choice Requires="x14">
            <control shapeId="10542" r:id="rId151" name="Check Box 302">
              <controlPr defaultSize="0" autoFill="0" autoLine="0" autoPict="0" altText="Check Box">
                <anchor moveWithCells="1">
                  <from>
                    <xdr:col>1</xdr:col>
                    <xdr:colOff>95250</xdr:colOff>
                    <xdr:row>84</xdr:row>
                    <xdr:rowOff>104775</xdr:rowOff>
                  </from>
                  <to>
                    <xdr:col>1</xdr:col>
                    <xdr:colOff>323850</xdr:colOff>
                    <xdr:row>84</xdr:row>
                    <xdr:rowOff>314325</xdr:rowOff>
                  </to>
                </anchor>
              </controlPr>
            </control>
          </mc:Choice>
        </mc:AlternateContent>
        <mc:AlternateContent xmlns:mc="http://schemas.openxmlformats.org/markup-compatibility/2006">
          <mc:Choice Requires="x14">
            <control shapeId="10543" r:id="rId152" name="Check Box 303">
              <controlPr defaultSize="0" autoFill="0" autoLine="0" autoPict="0" altText="Check Box">
                <anchor moveWithCells="1">
                  <from>
                    <xdr:col>1</xdr:col>
                    <xdr:colOff>95250</xdr:colOff>
                    <xdr:row>85</xdr:row>
                    <xdr:rowOff>104775</xdr:rowOff>
                  </from>
                  <to>
                    <xdr:col>1</xdr:col>
                    <xdr:colOff>323850</xdr:colOff>
                    <xdr:row>85</xdr:row>
                    <xdr:rowOff>314325</xdr:rowOff>
                  </to>
                </anchor>
              </controlPr>
            </control>
          </mc:Choice>
        </mc:AlternateContent>
        <mc:AlternateContent xmlns:mc="http://schemas.openxmlformats.org/markup-compatibility/2006">
          <mc:Choice Requires="x14">
            <control shapeId="10544" r:id="rId153" name="Check Box 304">
              <controlPr defaultSize="0" autoFill="0" autoLine="0" autoPict="0" altText="Check Box">
                <anchor moveWithCells="1">
                  <from>
                    <xdr:col>1</xdr:col>
                    <xdr:colOff>95250</xdr:colOff>
                    <xdr:row>86</xdr:row>
                    <xdr:rowOff>114300</xdr:rowOff>
                  </from>
                  <to>
                    <xdr:col>1</xdr:col>
                    <xdr:colOff>323850</xdr:colOff>
                    <xdr:row>86</xdr:row>
                    <xdr:rowOff>323850</xdr:rowOff>
                  </to>
                </anchor>
              </controlPr>
            </control>
          </mc:Choice>
        </mc:AlternateContent>
        <mc:AlternateContent xmlns:mc="http://schemas.openxmlformats.org/markup-compatibility/2006">
          <mc:Choice Requires="x14">
            <control shapeId="10545" r:id="rId154" name="Check Box 305">
              <controlPr defaultSize="0" autoFill="0" autoLine="0" autoPict="0" altText="Check Box">
                <anchor moveWithCells="1">
                  <from>
                    <xdr:col>1</xdr:col>
                    <xdr:colOff>95250</xdr:colOff>
                    <xdr:row>87</xdr:row>
                    <xdr:rowOff>114300</xdr:rowOff>
                  </from>
                  <to>
                    <xdr:col>1</xdr:col>
                    <xdr:colOff>323850</xdr:colOff>
                    <xdr:row>87</xdr:row>
                    <xdr:rowOff>323850</xdr:rowOff>
                  </to>
                </anchor>
              </controlPr>
            </control>
          </mc:Choice>
        </mc:AlternateContent>
        <mc:AlternateContent xmlns:mc="http://schemas.openxmlformats.org/markup-compatibility/2006">
          <mc:Choice Requires="x14">
            <control shapeId="10546" r:id="rId155" name="Check Box 306">
              <controlPr defaultSize="0" autoFill="0" autoLine="0" autoPict="0" altText="Check Box">
                <anchor moveWithCells="1">
                  <from>
                    <xdr:col>1</xdr:col>
                    <xdr:colOff>95250</xdr:colOff>
                    <xdr:row>90</xdr:row>
                    <xdr:rowOff>114300</xdr:rowOff>
                  </from>
                  <to>
                    <xdr:col>1</xdr:col>
                    <xdr:colOff>323850</xdr:colOff>
                    <xdr:row>90</xdr:row>
                    <xdr:rowOff>323850</xdr:rowOff>
                  </to>
                </anchor>
              </controlPr>
            </control>
          </mc:Choice>
        </mc:AlternateContent>
        <mc:AlternateContent xmlns:mc="http://schemas.openxmlformats.org/markup-compatibility/2006">
          <mc:Choice Requires="x14">
            <control shapeId="10547" r:id="rId156" name="Check Box 307">
              <controlPr defaultSize="0" autoFill="0" autoLine="0" autoPict="0" altText="Check Box">
                <anchor moveWithCells="1">
                  <from>
                    <xdr:col>1</xdr:col>
                    <xdr:colOff>95250</xdr:colOff>
                    <xdr:row>91</xdr:row>
                    <xdr:rowOff>114300</xdr:rowOff>
                  </from>
                  <to>
                    <xdr:col>1</xdr:col>
                    <xdr:colOff>323850</xdr:colOff>
                    <xdr:row>91</xdr:row>
                    <xdr:rowOff>323850</xdr:rowOff>
                  </to>
                </anchor>
              </controlPr>
            </control>
          </mc:Choice>
        </mc:AlternateContent>
        <mc:AlternateContent xmlns:mc="http://schemas.openxmlformats.org/markup-compatibility/2006">
          <mc:Choice Requires="x14">
            <control shapeId="10548" r:id="rId157" name="Check Box 308">
              <controlPr defaultSize="0" autoFill="0" autoLine="0" autoPict="0" altText="Check Box">
                <anchor moveWithCells="1">
                  <from>
                    <xdr:col>1</xdr:col>
                    <xdr:colOff>95250</xdr:colOff>
                    <xdr:row>92</xdr:row>
                    <xdr:rowOff>114300</xdr:rowOff>
                  </from>
                  <to>
                    <xdr:col>1</xdr:col>
                    <xdr:colOff>323850</xdr:colOff>
                    <xdr:row>92</xdr:row>
                    <xdr:rowOff>323850</xdr:rowOff>
                  </to>
                </anchor>
              </controlPr>
            </control>
          </mc:Choice>
        </mc:AlternateContent>
        <mc:AlternateContent xmlns:mc="http://schemas.openxmlformats.org/markup-compatibility/2006">
          <mc:Choice Requires="x14">
            <control shapeId="10549" r:id="rId158" name="Check Box 309">
              <controlPr defaultSize="0" autoFill="0" autoLine="0" autoPict="0" altText="Check Box">
                <anchor moveWithCells="1">
                  <from>
                    <xdr:col>1</xdr:col>
                    <xdr:colOff>95250</xdr:colOff>
                    <xdr:row>94</xdr:row>
                    <xdr:rowOff>114300</xdr:rowOff>
                  </from>
                  <to>
                    <xdr:col>1</xdr:col>
                    <xdr:colOff>323850</xdr:colOff>
                    <xdr:row>94</xdr:row>
                    <xdr:rowOff>323850</xdr:rowOff>
                  </to>
                </anchor>
              </controlPr>
            </control>
          </mc:Choice>
        </mc:AlternateContent>
        <mc:AlternateContent xmlns:mc="http://schemas.openxmlformats.org/markup-compatibility/2006">
          <mc:Choice Requires="x14">
            <control shapeId="10550" r:id="rId159" name="Check Box 310">
              <controlPr defaultSize="0" autoFill="0" autoLine="0" autoPict="0" altText="Check Box">
                <anchor moveWithCells="1">
                  <from>
                    <xdr:col>1</xdr:col>
                    <xdr:colOff>95250</xdr:colOff>
                    <xdr:row>95</xdr:row>
                    <xdr:rowOff>114300</xdr:rowOff>
                  </from>
                  <to>
                    <xdr:col>1</xdr:col>
                    <xdr:colOff>323850</xdr:colOff>
                    <xdr:row>95</xdr:row>
                    <xdr:rowOff>323850</xdr:rowOff>
                  </to>
                </anchor>
              </controlPr>
            </control>
          </mc:Choice>
        </mc:AlternateContent>
        <mc:AlternateContent xmlns:mc="http://schemas.openxmlformats.org/markup-compatibility/2006">
          <mc:Choice Requires="x14">
            <control shapeId="10551" r:id="rId160" name="Check Box 311">
              <controlPr defaultSize="0" autoFill="0" autoLine="0" autoPict="0" altText="Check Box">
                <anchor moveWithCells="1">
                  <from>
                    <xdr:col>1</xdr:col>
                    <xdr:colOff>95250</xdr:colOff>
                    <xdr:row>96</xdr:row>
                    <xdr:rowOff>114300</xdr:rowOff>
                  </from>
                  <to>
                    <xdr:col>1</xdr:col>
                    <xdr:colOff>323850</xdr:colOff>
                    <xdr:row>96</xdr:row>
                    <xdr:rowOff>323850</xdr:rowOff>
                  </to>
                </anchor>
              </controlPr>
            </control>
          </mc:Choice>
        </mc:AlternateContent>
        <mc:AlternateContent xmlns:mc="http://schemas.openxmlformats.org/markup-compatibility/2006">
          <mc:Choice Requires="x14">
            <control shapeId="10552" r:id="rId161" name="Check Box 312">
              <controlPr defaultSize="0" autoFill="0" autoLine="0" autoPict="0" altText="Check Box">
                <anchor moveWithCells="1">
                  <from>
                    <xdr:col>3</xdr:col>
                    <xdr:colOff>95250</xdr:colOff>
                    <xdr:row>81</xdr:row>
                    <xdr:rowOff>114300</xdr:rowOff>
                  </from>
                  <to>
                    <xdr:col>3</xdr:col>
                    <xdr:colOff>323850</xdr:colOff>
                    <xdr:row>81</xdr:row>
                    <xdr:rowOff>323850</xdr:rowOff>
                  </to>
                </anchor>
              </controlPr>
            </control>
          </mc:Choice>
        </mc:AlternateContent>
        <mc:AlternateContent xmlns:mc="http://schemas.openxmlformats.org/markup-compatibility/2006">
          <mc:Choice Requires="x14">
            <control shapeId="10553" r:id="rId162" name="Check Box 313">
              <controlPr defaultSize="0" autoFill="0" autoLine="0" autoPict="0" altText="Check Box">
                <anchor moveWithCells="1">
                  <from>
                    <xdr:col>3</xdr:col>
                    <xdr:colOff>95250</xdr:colOff>
                    <xdr:row>82</xdr:row>
                    <xdr:rowOff>114300</xdr:rowOff>
                  </from>
                  <to>
                    <xdr:col>3</xdr:col>
                    <xdr:colOff>323850</xdr:colOff>
                    <xdr:row>82</xdr:row>
                    <xdr:rowOff>323850</xdr:rowOff>
                  </to>
                </anchor>
              </controlPr>
            </control>
          </mc:Choice>
        </mc:AlternateContent>
        <mc:AlternateContent xmlns:mc="http://schemas.openxmlformats.org/markup-compatibility/2006">
          <mc:Choice Requires="x14">
            <control shapeId="10554" r:id="rId163" name="Check Box 314">
              <controlPr defaultSize="0" autoFill="0" autoLine="0" autoPict="0" altText="Check Box">
                <anchor moveWithCells="1">
                  <from>
                    <xdr:col>3</xdr:col>
                    <xdr:colOff>95250</xdr:colOff>
                    <xdr:row>83</xdr:row>
                    <xdr:rowOff>114300</xdr:rowOff>
                  </from>
                  <to>
                    <xdr:col>3</xdr:col>
                    <xdr:colOff>323850</xdr:colOff>
                    <xdr:row>83</xdr:row>
                    <xdr:rowOff>323850</xdr:rowOff>
                  </to>
                </anchor>
              </controlPr>
            </control>
          </mc:Choice>
        </mc:AlternateContent>
        <mc:AlternateContent xmlns:mc="http://schemas.openxmlformats.org/markup-compatibility/2006">
          <mc:Choice Requires="x14">
            <control shapeId="10555" r:id="rId164" name="Check Box 315">
              <controlPr defaultSize="0" autoFill="0" autoLine="0" autoPict="0" altText="Check Box">
                <anchor moveWithCells="1">
                  <from>
                    <xdr:col>3</xdr:col>
                    <xdr:colOff>95250</xdr:colOff>
                    <xdr:row>84</xdr:row>
                    <xdr:rowOff>114300</xdr:rowOff>
                  </from>
                  <to>
                    <xdr:col>3</xdr:col>
                    <xdr:colOff>323850</xdr:colOff>
                    <xdr:row>84</xdr:row>
                    <xdr:rowOff>323850</xdr:rowOff>
                  </to>
                </anchor>
              </controlPr>
            </control>
          </mc:Choice>
        </mc:AlternateContent>
        <mc:AlternateContent xmlns:mc="http://schemas.openxmlformats.org/markup-compatibility/2006">
          <mc:Choice Requires="x14">
            <control shapeId="10556" r:id="rId165" name="Check Box 316">
              <controlPr defaultSize="0" autoFill="0" autoLine="0" autoPict="0" altText="Check Box">
                <anchor moveWithCells="1">
                  <from>
                    <xdr:col>3</xdr:col>
                    <xdr:colOff>95250</xdr:colOff>
                    <xdr:row>85</xdr:row>
                    <xdr:rowOff>114300</xdr:rowOff>
                  </from>
                  <to>
                    <xdr:col>3</xdr:col>
                    <xdr:colOff>323850</xdr:colOff>
                    <xdr:row>85</xdr:row>
                    <xdr:rowOff>323850</xdr:rowOff>
                  </to>
                </anchor>
              </controlPr>
            </control>
          </mc:Choice>
        </mc:AlternateContent>
        <mc:AlternateContent xmlns:mc="http://schemas.openxmlformats.org/markup-compatibility/2006">
          <mc:Choice Requires="x14">
            <control shapeId="10557" r:id="rId166" name="Check Box 317">
              <controlPr defaultSize="0" autoFill="0" autoLine="0" autoPict="0" altText="Check Box">
                <anchor moveWithCells="1">
                  <from>
                    <xdr:col>3</xdr:col>
                    <xdr:colOff>95250</xdr:colOff>
                    <xdr:row>86</xdr:row>
                    <xdr:rowOff>114300</xdr:rowOff>
                  </from>
                  <to>
                    <xdr:col>3</xdr:col>
                    <xdr:colOff>323850</xdr:colOff>
                    <xdr:row>86</xdr:row>
                    <xdr:rowOff>323850</xdr:rowOff>
                  </to>
                </anchor>
              </controlPr>
            </control>
          </mc:Choice>
        </mc:AlternateContent>
        <mc:AlternateContent xmlns:mc="http://schemas.openxmlformats.org/markup-compatibility/2006">
          <mc:Choice Requires="x14">
            <control shapeId="10558" r:id="rId167" name="Check Box 318">
              <controlPr defaultSize="0" autoFill="0" autoLine="0" autoPict="0" altText="Check Box">
                <anchor moveWithCells="1">
                  <from>
                    <xdr:col>3</xdr:col>
                    <xdr:colOff>95250</xdr:colOff>
                    <xdr:row>87</xdr:row>
                    <xdr:rowOff>114300</xdr:rowOff>
                  </from>
                  <to>
                    <xdr:col>3</xdr:col>
                    <xdr:colOff>323850</xdr:colOff>
                    <xdr:row>87</xdr:row>
                    <xdr:rowOff>323850</xdr:rowOff>
                  </to>
                </anchor>
              </controlPr>
            </control>
          </mc:Choice>
        </mc:AlternateContent>
        <mc:AlternateContent xmlns:mc="http://schemas.openxmlformats.org/markup-compatibility/2006">
          <mc:Choice Requires="x14">
            <control shapeId="10559" r:id="rId168" name="Check Box 319">
              <controlPr defaultSize="0" autoFill="0" autoLine="0" autoPict="0" altText="Check Box">
                <anchor moveWithCells="1">
                  <from>
                    <xdr:col>3</xdr:col>
                    <xdr:colOff>95250</xdr:colOff>
                    <xdr:row>90</xdr:row>
                    <xdr:rowOff>114300</xdr:rowOff>
                  </from>
                  <to>
                    <xdr:col>3</xdr:col>
                    <xdr:colOff>323850</xdr:colOff>
                    <xdr:row>90</xdr:row>
                    <xdr:rowOff>323850</xdr:rowOff>
                  </to>
                </anchor>
              </controlPr>
            </control>
          </mc:Choice>
        </mc:AlternateContent>
        <mc:AlternateContent xmlns:mc="http://schemas.openxmlformats.org/markup-compatibility/2006">
          <mc:Choice Requires="x14">
            <control shapeId="10560" r:id="rId169" name="Check Box 320">
              <controlPr defaultSize="0" autoFill="0" autoLine="0" autoPict="0" altText="Check Box">
                <anchor moveWithCells="1">
                  <from>
                    <xdr:col>3</xdr:col>
                    <xdr:colOff>95250</xdr:colOff>
                    <xdr:row>91</xdr:row>
                    <xdr:rowOff>114300</xdr:rowOff>
                  </from>
                  <to>
                    <xdr:col>3</xdr:col>
                    <xdr:colOff>323850</xdr:colOff>
                    <xdr:row>91</xdr:row>
                    <xdr:rowOff>323850</xdr:rowOff>
                  </to>
                </anchor>
              </controlPr>
            </control>
          </mc:Choice>
        </mc:AlternateContent>
        <mc:AlternateContent xmlns:mc="http://schemas.openxmlformats.org/markup-compatibility/2006">
          <mc:Choice Requires="x14">
            <control shapeId="10561" r:id="rId170" name="Check Box 321">
              <controlPr defaultSize="0" autoFill="0" autoLine="0" autoPict="0" altText="Check Box">
                <anchor moveWithCells="1">
                  <from>
                    <xdr:col>3</xdr:col>
                    <xdr:colOff>95250</xdr:colOff>
                    <xdr:row>94</xdr:row>
                    <xdr:rowOff>114300</xdr:rowOff>
                  </from>
                  <to>
                    <xdr:col>3</xdr:col>
                    <xdr:colOff>323850</xdr:colOff>
                    <xdr:row>94</xdr:row>
                    <xdr:rowOff>323850</xdr:rowOff>
                  </to>
                </anchor>
              </controlPr>
            </control>
          </mc:Choice>
        </mc:AlternateContent>
        <mc:AlternateContent xmlns:mc="http://schemas.openxmlformats.org/markup-compatibility/2006">
          <mc:Choice Requires="x14">
            <control shapeId="10562" r:id="rId171" name="Check Box 322">
              <controlPr defaultSize="0" autoFill="0" autoLine="0" autoPict="0" altText="Check Box">
                <anchor moveWithCells="1">
                  <from>
                    <xdr:col>3</xdr:col>
                    <xdr:colOff>95250</xdr:colOff>
                    <xdr:row>85</xdr:row>
                    <xdr:rowOff>114300</xdr:rowOff>
                  </from>
                  <to>
                    <xdr:col>3</xdr:col>
                    <xdr:colOff>323850</xdr:colOff>
                    <xdr:row>85</xdr:row>
                    <xdr:rowOff>323850</xdr:rowOff>
                  </to>
                </anchor>
              </controlPr>
            </control>
          </mc:Choice>
        </mc:AlternateContent>
        <mc:AlternateContent xmlns:mc="http://schemas.openxmlformats.org/markup-compatibility/2006">
          <mc:Choice Requires="x14">
            <control shapeId="10563" r:id="rId172" name="Check Box 323">
              <controlPr defaultSize="0" autoFill="0" autoLine="0" autoPict="0" altText="Check Box">
                <anchor moveWithCells="1">
                  <from>
                    <xdr:col>5</xdr:col>
                    <xdr:colOff>95250</xdr:colOff>
                    <xdr:row>81</xdr:row>
                    <xdr:rowOff>114300</xdr:rowOff>
                  </from>
                  <to>
                    <xdr:col>5</xdr:col>
                    <xdr:colOff>323850</xdr:colOff>
                    <xdr:row>81</xdr:row>
                    <xdr:rowOff>323850</xdr:rowOff>
                  </to>
                </anchor>
              </controlPr>
            </control>
          </mc:Choice>
        </mc:AlternateContent>
        <mc:AlternateContent xmlns:mc="http://schemas.openxmlformats.org/markup-compatibility/2006">
          <mc:Choice Requires="x14">
            <control shapeId="10564" r:id="rId173" name="Check Box 324">
              <controlPr defaultSize="0" autoFill="0" autoLine="0" autoPict="0" altText="Check Box">
                <anchor moveWithCells="1">
                  <from>
                    <xdr:col>5</xdr:col>
                    <xdr:colOff>95250</xdr:colOff>
                    <xdr:row>82</xdr:row>
                    <xdr:rowOff>114300</xdr:rowOff>
                  </from>
                  <to>
                    <xdr:col>5</xdr:col>
                    <xdr:colOff>323850</xdr:colOff>
                    <xdr:row>82</xdr:row>
                    <xdr:rowOff>323850</xdr:rowOff>
                  </to>
                </anchor>
              </controlPr>
            </control>
          </mc:Choice>
        </mc:AlternateContent>
        <mc:AlternateContent xmlns:mc="http://schemas.openxmlformats.org/markup-compatibility/2006">
          <mc:Choice Requires="x14">
            <control shapeId="10565" r:id="rId174" name="Check Box 325">
              <controlPr defaultSize="0" autoFill="0" autoLine="0" autoPict="0" altText="Check Box">
                <anchor moveWithCells="1">
                  <from>
                    <xdr:col>5</xdr:col>
                    <xdr:colOff>95250</xdr:colOff>
                    <xdr:row>83</xdr:row>
                    <xdr:rowOff>114300</xdr:rowOff>
                  </from>
                  <to>
                    <xdr:col>5</xdr:col>
                    <xdr:colOff>323850</xdr:colOff>
                    <xdr:row>83</xdr:row>
                    <xdr:rowOff>323850</xdr:rowOff>
                  </to>
                </anchor>
              </controlPr>
            </control>
          </mc:Choice>
        </mc:AlternateContent>
        <mc:AlternateContent xmlns:mc="http://schemas.openxmlformats.org/markup-compatibility/2006">
          <mc:Choice Requires="x14">
            <control shapeId="10566" r:id="rId175" name="Check Box 326">
              <controlPr defaultSize="0" autoFill="0" autoLine="0" autoPict="0" altText="Check Box">
                <anchor moveWithCells="1">
                  <from>
                    <xdr:col>5</xdr:col>
                    <xdr:colOff>95250</xdr:colOff>
                    <xdr:row>84</xdr:row>
                    <xdr:rowOff>114300</xdr:rowOff>
                  </from>
                  <to>
                    <xdr:col>5</xdr:col>
                    <xdr:colOff>323850</xdr:colOff>
                    <xdr:row>84</xdr:row>
                    <xdr:rowOff>323850</xdr:rowOff>
                  </to>
                </anchor>
              </controlPr>
            </control>
          </mc:Choice>
        </mc:AlternateContent>
        <mc:AlternateContent xmlns:mc="http://schemas.openxmlformats.org/markup-compatibility/2006">
          <mc:Choice Requires="x14">
            <control shapeId="10567" r:id="rId176" name="Check Box 327">
              <controlPr defaultSize="0" autoFill="0" autoLine="0" autoPict="0" altText="Check Box">
                <anchor moveWithCells="1">
                  <from>
                    <xdr:col>5</xdr:col>
                    <xdr:colOff>95250</xdr:colOff>
                    <xdr:row>85</xdr:row>
                    <xdr:rowOff>114300</xdr:rowOff>
                  </from>
                  <to>
                    <xdr:col>5</xdr:col>
                    <xdr:colOff>323850</xdr:colOff>
                    <xdr:row>85</xdr:row>
                    <xdr:rowOff>323850</xdr:rowOff>
                  </to>
                </anchor>
              </controlPr>
            </control>
          </mc:Choice>
        </mc:AlternateContent>
        <mc:AlternateContent xmlns:mc="http://schemas.openxmlformats.org/markup-compatibility/2006">
          <mc:Choice Requires="x14">
            <control shapeId="10568" r:id="rId177" name="Check Box 328">
              <controlPr defaultSize="0" autoFill="0" autoLine="0" autoPict="0" altText="Check Box">
                <anchor moveWithCells="1">
                  <from>
                    <xdr:col>5</xdr:col>
                    <xdr:colOff>95250</xdr:colOff>
                    <xdr:row>86</xdr:row>
                    <xdr:rowOff>114300</xdr:rowOff>
                  </from>
                  <to>
                    <xdr:col>5</xdr:col>
                    <xdr:colOff>323850</xdr:colOff>
                    <xdr:row>86</xdr:row>
                    <xdr:rowOff>323850</xdr:rowOff>
                  </to>
                </anchor>
              </controlPr>
            </control>
          </mc:Choice>
        </mc:AlternateContent>
        <mc:AlternateContent xmlns:mc="http://schemas.openxmlformats.org/markup-compatibility/2006">
          <mc:Choice Requires="x14">
            <control shapeId="10569" r:id="rId178" name="Check Box 329">
              <controlPr defaultSize="0" autoFill="0" autoLine="0" autoPict="0" altText="Check Box">
                <anchor moveWithCells="1">
                  <from>
                    <xdr:col>5</xdr:col>
                    <xdr:colOff>95250</xdr:colOff>
                    <xdr:row>90</xdr:row>
                    <xdr:rowOff>114300</xdr:rowOff>
                  </from>
                  <to>
                    <xdr:col>5</xdr:col>
                    <xdr:colOff>323850</xdr:colOff>
                    <xdr:row>90</xdr:row>
                    <xdr:rowOff>323850</xdr:rowOff>
                  </to>
                </anchor>
              </controlPr>
            </control>
          </mc:Choice>
        </mc:AlternateContent>
        <mc:AlternateContent xmlns:mc="http://schemas.openxmlformats.org/markup-compatibility/2006">
          <mc:Choice Requires="x14">
            <control shapeId="10570" r:id="rId179" name="Check Box 330">
              <controlPr defaultSize="0" autoFill="0" autoLine="0" autoPict="0" altText="Check Box">
                <anchor moveWithCells="1">
                  <from>
                    <xdr:col>5</xdr:col>
                    <xdr:colOff>95250</xdr:colOff>
                    <xdr:row>91</xdr:row>
                    <xdr:rowOff>114300</xdr:rowOff>
                  </from>
                  <to>
                    <xdr:col>5</xdr:col>
                    <xdr:colOff>323850</xdr:colOff>
                    <xdr:row>91</xdr:row>
                    <xdr:rowOff>323850</xdr:rowOff>
                  </to>
                </anchor>
              </controlPr>
            </control>
          </mc:Choice>
        </mc:AlternateContent>
        <mc:AlternateContent xmlns:mc="http://schemas.openxmlformats.org/markup-compatibility/2006">
          <mc:Choice Requires="x14">
            <control shapeId="10571" r:id="rId180" name="Check Box 331">
              <controlPr defaultSize="0" autoFill="0" autoLine="0" autoPict="0" altText="Check Box">
                <anchor moveWithCells="1">
                  <from>
                    <xdr:col>5</xdr:col>
                    <xdr:colOff>95250</xdr:colOff>
                    <xdr:row>85</xdr:row>
                    <xdr:rowOff>114300</xdr:rowOff>
                  </from>
                  <to>
                    <xdr:col>5</xdr:col>
                    <xdr:colOff>323850</xdr:colOff>
                    <xdr:row>85</xdr:row>
                    <xdr:rowOff>323850</xdr:rowOff>
                  </to>
                </anchor>
              </controlPr>
            </control>
          </mc:Choice>
        </mc:AlternateContent>
        <mc:AlternateContent xmlns:mc="http://schemas.openxmlformats.org/markup-compatibility/2006">
          <mc:Choice Requires="x14">
            <control shapeId="10572" r:id="rId181" name="Check Box 332">
              <controlPr defaultSize="0" autoFill="0" autoLine="0" autoPict="0" altText="Check Box">
                <anchor moveWithCells="1">
                  <from>
                    <xdr:col>5</xdr:col>
                    <xdr:colOff>95250</xdr:colOff>
                    <xdr:row>94</xdr:row>
                    <xdr:rowOff>114300</xdr:rowOff>
                  </from>
                  <to>
                    <xdr:col>5</xdr:col>
                    <xdr:colOff>323850</xdr:colOff>
                    <xdr:row>94</xdr:row>
                    <xdr:rowOff>323850</xdr:rowOff>
                  </to>
                </anchor>
              </controlPr>
            </control>
          </mc:Choice>
        </mc:AlternateContent>
        <mc:AlternateContent xmlns:mc="http://schemas.openxmlformats.org/markup-compatibility/2006">
          <mc:Choice Requires="x14">
            <control shapeId="10573" r:id="rId182" name="Check Box 333">
              <controlPr defaultSize="0" autoFill="0" autoLine="0" autoPict="0" altText="Check Box">
                <anchor moveWithCells="1">
                  <from>
                    <xdr:col>3</xdr:col>
                    <xdr:colOff>95250</xdr:colOff>
                    <xdr:row>95</xdr:row>
                    <xdr:rowOff>114300</xdr:rowOff>
                  </from>
                  <to>
                    <xdr:col>3</xdr:col>
                    <xdr:colOff>323850</xdr:colOff>
                    <xdr:row>95</xdr:row>
                    <xdr:rowOff>323850</xdr:rowOff>
                  </to>
                </anchor>
              </controlPr>
            </control>
          </mc:Choice>
        </mc:AlternateContent>
        <mc:AlternateContent xmlns:mc="http://schemas.openxmlformats.org/markup-compatibility/2006">
          <mc:Choice Requires="x14">
            <control shapeId="10574" r:id="rId183" name="Check Box 334">
              <controlPr defaultSize="0" autoFill="0" autoLine="0" autoPict="0" altText="Check Box">
                <anchor moveWithCells="1">
                  <from>
                    <xdr:col>5</xdr:col>
                    <xdr:colOff>95250</xdr:colOff>
                    <xdr:row>87</xdr:row>
                    <xdr:rowOff>114300</xdr:rowOff>
                  </from>
                  <to>
                    <xdr:col>5</xdr:col>
                    <xdr:colOff>323850</xdr:colOff>
                    <xdr:row>87</xdr:row>
                    <xdr:rowOff>323850</xdr:rowOff>
                  </to>
                </anchor>
              </controlPr>
            </control>
          </mc:Choice>
        </mc:AlternateContent>
        <mc:AlternateContent xmlns:mc="http://schemas.openxmlformats.org/markup-compatibility/2006">
          <mc:Choice Requires="x14">
            <control shapeId="10611" r:id="rId184" name="Check Box 371">
              <controlPr defaultSize="0" autoFill="0" autoLine="0" autoPict="0" altText="Check Box">
                <anchor moveWithCells="1">
                  <from>
                    <xdr:col>1</xdr:col>
                    <xdr:colOff>104775</xdr:colOff>
                    <xdr:row>101</xdr:row>
                    <xdr:rowOff>114300</xdr:rowOff>
                  </from>
                  <to>
                    <xdr:col>1</xdr:col>
                    <xdr:colOff>333375</xdr:colOff>
                    <xdr:row>101</xdr:row>
                    <xdr:rowOff>323850</xdr:rowOff>
                  </to>
                </anchor>
              </controlPr>
            </control>
          </mc:Choice>
        </mc:AlternateContent>
        <mc:AlternateContent xmlns:mc="http://schemas.openxmlformats.org/markup-compatibility/2006">
          <mc:Choice Requires="x14">
            <control shapeId="10612" r:id="rId185" name="Check Box 372">
              <controlPr defaultSize="0" autoFill="0" autoLine="0" autoPict="0" altText="Check Box">
                <anchor moveWithCells="1">
                  <from>
                    <xdr:col>1</xdr:col>
                    <xdr:colOff>95250</xdr:colOff>
                    <xdr:row>102</xdr:row>
                    <xdr:rowOff>123825</xdr:rowOff>
                  </from>
                  <to>
                    <xdr:col>1</xdr:col>
                    <xdr:colOff>323850</xdr:colOff>
                    <xdr:row>102</xdr:row>
                    <xdr:rowOff>333375</xdr:rowOff>
                  </to>
                </anchor>
              </controlPr>
            </control>
          </mc:Choice>
        </mc:AlternateContent>
        <mc:AlternateContent xmlns:mc="http://schemas.openxmlformats.org/markup-compatibility/2006">
          <mc:Choice Requires="x14">
            <control shapeId="10613" r:id="rId186" name="Check Box 373">
              <controlPr defaultSize="0" autoFill="0" autoLine="0" autoPict="0" altText="Check Box">
                <anchor moveWithCells="1">
                  <from>
                    <xdr:col>1</xdr:col>
                    <xdr:colOff>104775</xdr:colOff>
                    <xdr:row>103</xdr:row>
                    <xdr:rowOff>123825</xdr:rowOff>
                  </from>
                  <to>
                    <xdr:col>1</xdr:col>
                    <xdr:colOff>333375</xdr:colOff>
                    <xdr:row>103</xdr:row>
                    <xdr:rowOff>333375</xdr:rowOff>
                  </to>
                </anchor>
              </controlPr>
            </control>
          </mc:Choice>
        </mc:AlternateContent>
        <mc:AlternateContent xmlns:mc="http://schemas.openxmlformats.org/markup-compatibility/2006">
          <mc:Choice Requires="x14">
            <control shapeId="10614" r:id="rId187" name="Check Box 374">
              <controlPr defaultSize="0" autoFill="0" autoLine="0" autoPict="0" altText="Check Box">
                <anchor moveWithCells="1">
                  <from>
                    <xdr:col>1</xdr:col>
                    <xdr:colOff>95250</xdr:colOff>
                    <xdr:row>104</xdr:row>
                    <xdr:rowOff>104775</xdr:rowOff>
                  </from>
                  <to>
                    <xdr:col>1</xdr:col>
                    <xdr:colOff>323850</xdr:colOff>
                    <xdr:row>104</xdr:row>
                    <xdr:rowOff>314325</xdr:rowOff>
                  </to>
                </anchor>
              </controlPr>
            </control>
          </mc:Choice>
        </mc:AlternateContent>
        <mc:AlternateContent xmlns:mc="http://schemas.openxmlformats.org/markup-compatibility/2006">
          <mc:Choice Requires="x14">
            <control shapeId="10615" r:id="rId188" name="Check Box 375">
              <controlPr defaultSize="0" autoFill="0" autoLine="0" autoPict="0" altText="Check Box">
                <anchor moveWithCells="1">
                  <from>
                    <xdr:col>1</xdr:col>
                    <xdr:colOff>95250</xdr:colOff>
                    <xdr:row>105</xdr:row>
                    <xdr:rowOff>104775</xdr:rowOff>
                  </from>
                  <to>
                    <xdr:col>1</xdr:col>
                    <xdr:colOff>323850</xdr:colOff>
                    <xdr:row>105</xdr:row>
                    <xdr:rowOff>314325</xdr:rowOff>
                  </to>
                </anchor>
              </controlPr>
            </control>
          </mc:Choice>
        </mc:AlternateContent>
        <mc:AlternateContent xmlns:mc="http://schemas.openxmlformats.org/markup-compatibility/2006">
          <mc:Choice Requires="x14">
            <control shapeId="10616" r:id="rId189" name="Check Box 376">
              <controlPr defaultSize="0" autoFill="0" autoLine="0" autoPict="0" altText="Check Box">
                <anchor moveWithCells="1">
                  <from>
                    <xdr:col>1</xdr:col>
                    <xdr:colOff>95250</xdr:colOff>
                    <xdr:row>106</xdr:row>
                    <xdr:rowOff>114300</xdr:rowOff>
                  </from>
                  <to>
                    <xdr:col>1</xdr:col>
                    <xdr:colOff>323850</xdr:colOff>
                    <xdr:row>106</xdr:row>
                    <xdr:rowOff>323850</xdr:rowOff>
                  </to>
                </anchor>
              </controlPr>
            </control>
          </mc:Choice>
        </mc:AlternateContent>
        <mc:AlternateContent xmlns:mc="http://schemas.openxmlformats.org/markup-compatibility/2006">
          <mc:Choice Requires="x14">
            <control shapeId="10617" r:id="rId190" name="Check Box 377">
              <controlPr defaultSize="0" autoFill="0" autoLine="0" autoPict="0" altText="Check Box">
                <anchor moveWithCells="1">
                  <from>
                    <xdr:col>1</xdr:col>
                    <xdr:colOff>95250</xdr:colOff>
                    <xdr:row>107</xdr:row>
                    <xdr:rowOff>114300</xdr:rowOff>
                  </from>
                  <to>
                    <xdr:col>1</xdr:col>
                    <xdr:colOff>323850</xdr:colOff>
                    <xdr:row>107</xdr:row>
                    <xdr:rowOff>323850</xdr:rowOff>
                  </to>
                </anchor>
              </controlPr>
            </control>
          </mc:Choice>
        </mc:AlternateContent>
        <mc:AlternateContent xmlns:mc="http://schemas.openxmlformats.org/markup-compatibility/2006">
          <mc:Choice Requires="x14">
            <control shapeId="10618" r:id="rId191" name="Check Box 378">
              <controlPr defaultSize="0" autoFill="0" autoLine="0" autoPict="0" altText="Check Box">
                <anchor moveWithCells="1">
                  <from>
                    <xdr:col>1</xdr:col>
                    <xdr:colOff>95250</xdr:colOff>
                    <xdr:row>110</xdr:row>
                    <xdr:rowOff>114300</xdr:rowOff>
                  </from>
                  <to>
                    <xdr:col>1</xdr:col>
                    <xdr:colOff>323850</xdr:colOff>
                    <xdr:row>110</xdr:row>
                    <xdr:rowOff>323850</xdr:rowOff>
                  </to>
                </anchor>
              </controlPr>
            </control>
          </mc:Choice>
        </mc:AlternateContent>
        <mc:AlternateContent xmlns:mc="http://schemas.openxmlformats.org/markup-compatibility/2006">
          <mc:Choice Requires="x14">
            <control shapeId="10619" r:id="rId192" name="Check Box 379">
              <controlPr defaultSize="0" autoFill="0" autoLine="0" autoPict="0" altText="Check Box">
                <anchor moveWithCells="1">
                  <from>
                    <xdr:col>1</xdr:col>
                    <xdr:colOff>95250</xdr:colOff>
                    <xdr:row>111</xdr:row>
                    <xdr:rowOff>114300</xdr:rowOff>
                  </from>
                  <to>
                    <xdr:col>1</xdr:col>
                    <xdr:colOff>323850</xdr:colOff>
                    <xdr:row>111</xdr:row>
                    <xdr:rowOff>323850</xdr:rowOff>
                  </to>
                </anchor>
              </controlPr>
            </control>
          </mc:Choice>
        </mc:AlternateContent>
        <mc:AlternateContent xmlns:mc="http://schemas.openxmlformats.org/markup-compatibility/2006">
          <mc:Choice Requires="x14">
            <control shapeId="10620" r:id="rId193" name="Check Box 380">
              <controlPr defaultSize="0" autoFill="0" autoLine="0" autoPict="0" altText="Check Box">
                <anchor moveWithCells="1">
                  <from>
                    <xdr:col>1</xdr:col>
                    <xdr:colOff>95250</xdr:colOff>
                    <xdr:row>112</xdr:row>
                    <xdr:rowOff>114300</xdr:rowOff>
                  </from>
                  <to>
                    <xdr:col>1</xdr:col>
                    <xdr:colOff>323850</xdr:colOff>
                    <xdr:row>112</xdr:row>
                    <xdr:rowOff>323850</xdr:rowOff>
                  </to>
                </anchor>
              </controlPr>
            </control>
          </mc:Choice>
        </mc:AlternateContent>
        <mc:AlternateContent xmlns:mc="http://schemas.openxmlformats.org/markup-compatibility/2006">
          <mc:Choice Requires="x14">
            <control shapeId="10621" r:id="rId194" name="Check Box 381">
              <controlPr defaultSize="0" autoFill="0" autoLine="0" autoPict="0" altText="Check Box">
                <anchor moveWithCells="1">
                  <from>
                    <xdr:col>1</xdr:col>
                    <xdr:colOff>95250</xdr:colOff>
                    <xdr:row>114</xdr:row>
                    <xdr:rowOff>114300</xdr:rowOff>
                  </from>
                  <to>
                    <xdr:col>1</xdr:col>
                    <xdr:colOff>323850</xdr:colOff>
                    <xdr:row>114</xdr:row>
                    <xdr:rowOff>323850</xdr:rowOff>
                  </to>
                </anchor>
              </controlPr>
            </control>
          </mc:Choice>
        </mc:AlternateContent>
        <mc:AlternateContent xmlns:mc="http://schemas.openxmlformats.org/markup-compatibility/2006">
          <mc:Choice Requires="x14">
            <control shapeId="10622" r:id="rId195" name="Check Box 382">
              <controlPr defaultSize="0" autoFill="0" autoLine="0" autoPict="0" altText="Check Box">
                <anchor moveWithCells="1">
                  <from>
                    <xdr:col>1</xdr:col>
                    <xdr:colOff>95250</xdr:colOff>
                    <xdr:row>115</xdr:row>
                    <xdr:rowOff>114300</xdr:rowOff>
                  </from>
                  <to>
                    <xdr:col>1</xdr:col>
                    <xdr:colOff>323850</xdr:colOff>
                    <xdr:row>115</xdr:row>
                    <xdr:rowOff>323850</xdr:rowOff>
                  </to>
                </anchor>
              </controlPr>
            </control>
          </mc:Choice>
        </mc:AlternateContent>
        <mc:AlternateContent xmlns:mc="http://schemas.openxmlformats.org/markup-compatibility/2006">
          <mc:Choice Requires="x14">
            <control shapeId="10623" r:id="rId196" name="Check Box 383">
              <controlPr defaultSize="0" autoFill="0" autoLine="0" autoPict="0" altText="Check Box">
                <anchor moveWithCells="1">
                  <from>
                    <xdr:col>1</xdr:col>
                    <xdr:colOff>95250</xdr:colOff>
                    <xdr:row>116</xdr:row>
                    <xdr:rowOff>114300</xdr:rowOff>
                  </from>
                  <to>
                    <xdr:col>1</xdr:col>
                    <xdr:colOff>323850</xdr:colOff>
                    <xdr:row>116</xdr:row>
                    <xdr:rowOff>323850</xdr:rowOff>
                  </to>
                </anchor>
              </controlPr>
            </control>
          </mc:Choice>
        </mc:AlternateContent>
        <mc:AlternateContent xmlns:mc="http://schemas.openxmlformats.org/markup-compatibility/2006">
          <mc:Choice Requires="x14">
            <control shapeId="10624" r:id="rId197" name="Check Box 384">
              <controlPr defaultSize="0" autoFill="0" autoLine="0" autoPict="0" altText="Check Box">
                <anchor moveWithCells="1">
                  <from>
                    <xdr:col>3</xdr:col>
                    <xdr:colOff>95250</xdr:colOff>
                    <xdr:row>101</xdr:row>
                    <xdr:rowOff>114300</xdr:rowOff>
                  </from>
                  <to>
                    <xdr:col>3</xdr:col>
                    <xdr:colOff>323850</xdr:colOff>
                    <xdr:row>101</xdr:row>
                    <xdr:rowOff>323850</xdr:rowOff>
                  </to>
                </anchor>
              </controlPr>
            </control>
          </mc:Choice>
        </mc:AlternateContent>
        <mc:AlternateContent xmlns:mc="http://schemas.openxmlformats.org/markup-compatibility/2006">
          <mc:Choice Requires="x14">
            <control shapeId="10625" r:id="rId198" name="Check Box 385">
              <controlPr defaultSize="0" autoFill="0" autoLine="0" autoPict="0" altText="Check Box">
                <anchor moveWithCells="1">
                  <from>
                    <xdr:col>3</xdr:col>
                    <xdr:colOff>95250</xdr:colOff>
                    <xdr:row>102</xdr:row>
                    <xdr:rowOff>114300</xdr:rowOff>
                  </from>
                  <to>
                    <xdr:col>3</xdr:col>
                    <xdr:colOff>323850</xdr:colOff>
                    <xdr:row>102</xdr:row>
                    <xdr:rowOff>323850</xdr:rowOff>
                  </to>
                </anchor>
              </controlPr>
            </control>
          </mc:Choice>
        </mc:AlternateContent>
        <mc:AlternateContent xmlns:mc="http://schemas.openxmlformats.org/markup-compatibility/2006">
          <mc:Choice Requires="x14">
            <control shapeId="10626" r:id="rId199" name="Check Box 386">
              <controlPr defaultSize="0" autoFill="0" autoLine="0" autoPict="0" altText="Check Box">
                <anchor moveWithCells="1">
                  <from>
                    <xdr:col>3</xdr:col>
                    <xdr:colOff>95250</xdr:colOff>
                    <xdr:row>103</xdr:row>
                    <xdr:rowOff>114300</xdr:rowOff>
                  </from>
                  <to>
                    <xdr:col>3</xdr:col>
                    <xdr:colOff>323850</xdr:colOff>
                    <xdr:row>103</xdr:row>
                    <xdr:rowOff>323850</xdr:rowOff>
                  </to>
                </anchor>
              </controlPr>
            </control>
          </mc:Choice>
        </mc:AlternateContent>
        <mc:AlternateContent xmlns:mc="http://schemas.openxmlformats.org/markup-compatibility/2006">
          <mc:Choice Requires="x14">
            <control shapeId="10627" r:id="rId200" name="Check Box 387">
              <controlPr defaultSize="0" autoFill="0" autoLine="0" autoPict="0" altText="Check Box">
                <anchor moveWithCells="1">
                  <from>
                    <xdr:col>3</xdr:col>
                    <xdr:colOff>95250</xdr:colOff>
                    <xdr:row>104</xdr:row>
                    <xdr:rowOff>114300</xdr:rowOff>
                  </from>
                  <to>
                    <xdr:col>3</xdr:col>
                    <xdr:colOff>323850</xdr:colOff>
                    <xdr:row>104</xdr:row>
                    <xdr:rowOff>323850</xdr:rowOff>
                  </to>
                </anchor>
              </controlPr>
            </control>
          </mc:Choice>
        </mc:AlternateContent>
        <mc:AlternateContent xmlns:mc="http://schemas.openxmlformats.org/markup-compatibility/2006">
          <mc:Choice Requires="x14">
            <control shapeId="10628" r:id="rId201" name="Check Box 388">
              <controlPr defaultSize="0" autoFill="0" autoLine="0" autoPict="0" altText="Check Box">
                <anchor moveWithCells="1">
                  <from>
                    <xdr:col>3</xdr:col>
                    <xdr:colOff>95250</xdr:colOff>
                    <xdr:row>105</xdr:row>
                    <xdr:rowOff>114300</xdr:rowOff>
                  </from>
                  <to>
                    <xdr:col>3</xdr:col>
                    <xdr:colOff>323850</xdr:colOff>
                    <xdr:row>105</xdr:row>
                    <xdr:rowOff>323850</xdr:rowOff>
                  </to>
                </anchor>
              </controlPr>
            </control>
          </mc:Choice>
        </mc:AlternateContent>
        <mc:AlternateContent xmlns:mc="http://schemas.openxmlformats.org/markup-compatibility/2006">
          <mc:Choice Requires="x14">
            <control shapeId="10629" r:id="rId202" name="Check Box 389">
              <controlPr defaultSize="0" autoFill="0" autoLine="0" autoPict="0" altText="Check Box">
                <anchor moveWithCells="1">
                  <from>
                    <xdr:col>3</xdr:col>
                    <xdr:colOff>95250</xdr:colOff>
                    <xdr:row>106</xdr:row>
                    <xdr:rowOff>114300</xdr:rowOff>
                  </from>
                  <to>
                    <xdr:col>3</xdr:col>
                    <xdr:colOff>323850</xdr:colOff>
                    <xdr:row>106</xdr:row>
                    <xdr:rowOff>323850</xdr:rowOff>
                  </to>
                </anchor>
              </controlPr>
            </control>
          </mc:Choice>
        </mc:AlternateContent>
        <mc:AlternateContent xmlns:mc="http://schemas.openxmlformats.org/markup-compatibility/2006">
          <mc:Choice Requires="x14">
            <control shapeId="10630" r:id="rId203" name="Check Box 390">
              <controlPr defaultSize="0" autoFill="0" autoLine="0" autoPict="0" altText="Check Box">
                <anchor moveWithCells="1">
                  <from>
                    <xdr:col>3</xdr:col>
                    <xdr:colOff>95250</xdr:colOff>
                    <xdr:row>107</xdr:row>
                    <xdr:rowOff>114300</xdr:rowOff>
                  </from>
                  <to>
                    <xdr:col>3</xdr:col>
                    <xdr:colOff>323850</xdr:colOff>
                    <xdr:row>107</xdr:row>
                    <xdr:rowOff>323850</xdr:rowOff>
                  </to>
                </anchor>
              </controlPr>
            </control>
          </mc:Choice>
        </mc:AlternateContent>
        <mc:AlternateContent xmlns:mc="http://schemas.openxmlformats.org/markup-compatibility/2006">
          <mc:Choice Requires="x14">
            <control shapeId="10631" r:id="rId204" name="Check Box 391">
              <controlPr defaultSize="0" autoFill="0" autoLine="0" autoPict="0" altText="Check Box">
                <anchor moveWithCells="1">
                  <from>
                    <xdr:col>3</xdr:col>
                    <xdr:colOff>95250</xdr:colOff>
                    <xdr:row>110</xdr:row>
                    <xdr:rowOff>114300</xdr:rowOff>
                  </from>
                  <to>
                    <xdr:col>3</xdr:col>
                    <xdr:colOff>323850</xdr:colOff>
                    <xdr:row>110</xdr:row>
                    <xdr:rowOff>323850</xdr:rowOff>
                  </to>
                </anchor>
              </controlPr>
            </control>
          </mc:Choice>
        </mc:AlternateContent>
        <mc:AlternateContent xmlns:mc="http://schemas.openxmlformats.org/markup-compatibility/2006">
          <mc:Choice Requires="x14">
            <control shapeId="10632" r:id="rId205" name="Check Box 392">
              <controlPr defaultSize="0" autoFill="0" autoLine="0" autoPict="0" altText="Check Box">
                <anchor moveWithCells="1">
                  <from>
                    <xdr:col>3</xdr:col>
                    <xdr:colOff>95250</xdr:colOff>
                    <xdr:row>111</xdr:row>
                    <xdr:rowOff>114300</xdr:rowOff>
                  </from>
                  <to>
                    <xdr:col>3</xdr:col>
                    <xdr:colOff>323850</xdr:colOff>
                    <xdr:row>111</xdr:row>
                    <xdr:rowOff>323850</xdr:rowOff>
                  </to>
                </anchor>
              </controlPr>
            </control>
          </mc:Choice>
        </mc:AlternateContent>
        <mc:AlternateContent xmlns:mc="http://schemas.openxmlformats.org/markup-compatibility/2006">
          <mc:Choice Requires="x14">
            <control shapeId="10633" r:id="rId206" name="Check Box 393">
              <controlPr defaultSize="0" autoFill="0" autoLine="0" autoPict="0" altText="Check Box">
                <anchor moveWithCells="1">
                  <from>
                    <xdr:col>3</xdr:col>
                    <xdr:colOff>95250</xdr:colOff>
                    <xdr:row>114</xdr:row>
                    <xdr:rowOff>114300</xdr:rowOff>
                  </from>
                  <to>
                    <xdr:col>3</xdr:col>
                    <xdr:colOff>323850</xdr:colOff>
                    <xdr:row>114</xdr:row>
                    <xdr:rowOff>323850</xdr:rowOff>
                  </to>
                </anchor>
              </controlPr>
            </control>
          </mc:Choice>
        </mc:AlternateContent>
        <mc:AlternateContent xmlns:mc="http://schemas.openxmlformats.org/markup-compatibility/2006">
          <mc:Choice Requires="x14">
            <control shapeId="10634" r:id="rId207" name="Check Box 394">
              <controlPr defaultSize="0" autoFill="0" autoLine="0" autoPict="0" altText="Check Box">
                <anchor moveWithCells="1">
                  <from>
                    <xdr:col>3</xdr:col>
                    <xdr:colOff>95250</xdr:colOff>
                    <xdr:row>105</xdr:row>
                    <xdr:rowOff>114300</xdr:rowOff>
                  </from>
                  <to>
                    <xdr:col>3</xdr:col>
                    <xdr:colOff>323850</xdr:colOff>
                    <xdr:row>105</xdr:row>
                    <xdr:rowOff>323850</xdr:rowOff>
                  </to>
                </anchor>
              </controlPr>
            </control>
          </mc:Choice>
        </mc:AlternateContent>
        <mc:AlternateContent xmlns:mc="http://schemas.openxmlformats.org/markup-compatibility/2006">
          <mc:Choice Requires="x14">
            <control shapeId="10635" r:id="rId208" name="Check Box 395">
              <controlPr defaultSize="0" autoFill="0" autoLine="0" autoPict="0" altText="Check Box">
                <anchor moveWithCells="1">
                  <from>
                    <xdr:col>5</xdr:col>
                    <xdr:colOff>95250</xdr:colOff>
                    <xdr:row>101</xdr:row>
                    <xdr:rowOff>114300</xdr:rowOff>
                  </from>
                  <to>
                    <xdr:col>5</xdr:col>
                    <xdr:colOff>323850</xdr:colOff>
                    <xdr:row>101</xdr:row>
                    <xdr:rowOff>323850</xdr:rowOff>
                  </to>
                </anchor>
              </controlPr>
            </control>
          </mc:Choice>
        </mc:AlternateContent>
        <mc:AlternateContent xmlns:mc="http://schemas.openxmlformats.org/markup-compatibility/2006">
          <mc:Choice Requires="x14">
            <control shapeId="10636" r:id="rId209" name="Check Box 396">
              <controlPr defaultSize="0" autoFill="0" autoLine="0" autoPict="0" altText="Check Box">
                <anchor moveWithCells="1">
                  <from>
                    <xdr:col>5</xdr:col>
                    <xdr:colOff>95250</xdr:colOff>
                    <xdr:row>102</xdr:row>
                    <xdr:rowOff>114300</xdr:rowOff>
                  </from>
                  <to>
                    <xdr:col>5</xdr:col>
                    <xdr:colOff>323850</xdr:colOff>
                    <xdr:row>102</xdr:row>
                    <xdr:rowOff>323850</xdr:rowOff>
                  </to>
                </anchor>
              </controlPr>
            </control>
          </mc:Choice>
        </mc:AlternateContent>
        <mc:AlternateContent xmlns:mc="http://schemas.openxmlformats.org/markup-compatibility/2006">
          <mc:Choice Requires="x14">
            <control shapeId="10637" r:id="rId210" name="Check Box 397">
              <controlPr defaultSize="0" autoFill="0" autoLine="0" autoPict="0" altText="Check Box">
                <anchor moveWithCells="1">
                  <from>
                    <xdr:col>5</xdr:col>
                    <xdr:colOff>95250</xdr:colOff>
                    <xdr:row>103</xdr:row>
                    <xdr:rowOff>114300</xdr:rowOff>
                  </from>
                  <to>
                    <xdr:col>5</xdr:col>
                    <xdr:colOff>323850</xdr:colOff>
                    <xdr:row>103</xdr:row>
                    <xdr:rowOff>323850</xdr:rowOff>
                  </to>
                </anchor>
              </controlPr>
            </control>
          </mc:Choice>
        </mc:AlternateContent>
        <mc:AlternateContent xmlns:mc="http://schemas.openxmlformats.org/markup-compatibility/2006">
          <mc:Choice Requires="x14">
            <control shapeId="10638" r:id="rId211" name="Check Box 398">
              <controlPr defaultSize="0" autoFill="0" autoLine="0" autoPict="0" altText="Check Box">
                <anchor moveWithCells="1">
                  <from>
                    <xdr:col>5</xdr:col>
                    <xdr:colOff>95250</xdr:colOff>
                    <xdr:row>104</xdr:row>
                    <xdr:rowOff>114300</xdr:rowOff>
                  </from>
                  <to>
                    <xdr:col>5</xdr:col>
                    <xdr:colOff>323850</xdr:colOff>
                    <xdr:row>104</xdr:row>
                    <xdr:rowOff>323850</xdr:rowOff>
                  </to>
                </anchor>
              </controlPr>
            </control>
          </mc:Choice>
        </mc:AlternateContent>
        <mc:AlternateContent xmlns:mc="http://schemas.openxmlformats.org/markup-compatibility/2006">
          <mc:Choice Requires="x14">
            <control shapeId="10639" r:id="rId212" name="Check Box 399">
              <controlPr defaultSize="0" autoFill="0" autoLine="0" autoPict="0" altText="Check Box">
                <anchor moveWithCells="1">
                  <from>
                    <xdr:col>5</xdr:col>
                    <xdr:colOff>95250</xdr:colOff>
                    <xdr:row>105</xdr:row>
                    <xdr:rowOff>114300</xdr:rowOff>
                  </from>
                  <to>
                    <xdr:col>5</xdr:col>
                    <xdr:colOff>323850</xdr:colOff>
                    <xdr:row>105</xdr:row>
                    <xdr:rowOff>323850</xdr:rowOff>
                  </to>
                </anchor>
              </controlPr>
            </control>
          </mc:Choice>
        </mc:AlternateContent>
        <mc:AlternateContent xmlns:mc="http://schemas.openxmlformats.org/markup-compatibility/2006">
          <mc:Choice Requires="x14">
            <control shapeId="10640" r:id="rId213" name="Check Box 400">
              <controlPr defaultSize="0" autoFill="0" autoLine="0" autoPict="0" altText="Check Box">
                <anchor moveWithCells="1">
                  <from>
                    <xdr:col>5</xdr:col>
                    <xdr:colOff>95250</xdr:colOff>
                    <xdr:row>106</xdr:row>
                    <xdr:rowOff>114300</xdr:rowOff>
                  </from>
                  <to>
                    <xdr:col>5</xdr:col>
                    <xdr:colOff>323850</xdr:colOff>
                    <xdr:row>106</xdr:row>
                    <xdr:rowOff>323850</xdr:rowOff>
                  </to>
                </anchor>
              </controlPr>
            </control>
          </mc:Choice>
        </mc:AlternateContent>
        <mc:AlternateContent xmlns:mc="http://schemas.openxmlformats.org/markup-compatibility/2006">
          <mc:Choice Requires="x14">
            <control shapeId="10641" r:id="rId214" name="Check Box 401">
              <controlPr defaultSize="0" autoFill="0" autoLine="0" autoPict="0" altText="Check Box">
                <anchor moveWithCells="1">
                  <from>
                    <xdr:col>5</xdr:col>
                    <xdr:colOff>95250</xdr:colOff>
                    <xdr:row>110</xdr:row>
                    <xdr:rowOff>114300</xdr:rowOff>
                  </from>
                  <to>
                    <xdr:col>5</xdr:col>
                    <xdr:colOff>323850</xdr:colOff>
                    <xdr:row>110</xdr:row>
                    <xdr:rowOff>323850</xdr:rowOff>
                  </to>
                </anchor>
              </controlPr>
            </control>
          </mc:Choice>
        </mc:AlternateContent>
        <mc:AlternateContent xmlns:mc="http://schemas.openxmlformats.org/markup-compatibility/2006">
          <mc:Choice Requires="x14">
            <control shapeId="10642" r:id="rId215" name="Check Box 402">
              <controlPr defaultSize="0" autoFill="0" autoLine="0" autoPict="0" altText="Check Box">
                <anchor moveWithCells="1">
                  <from>
                    <xdr:col>5</xdr:col>
                    <xdr:colOff>95250</xdr:colOff>
                    <xdr:row>111</xdr:row>
                    <xdr:rowOff>114300</xdr:rowOff>
                  </from>
                  <to>
                    <xdr:col>5</xdr:col>
                    <xdr:colOff>323850</xdr:colOff>
                    <xdr:row>111</xdr:row>
                    <xdr:rowOff>323850</xdr:rowOff>
                  </to>
                </anchor>
              </controlPr>
            </control>
          </mc:Choice>
        </mc:AlternateContent>
        <mc:AlternateContent xmlns:mc="http://schemas.openxmlformats.org/markup-compatibility/2006">
          <mc:Choice Requires="x14">
            <control shapeId="10643" r:id="rId216" name="Check Box 403">
              <controlPr defaultSize="0" autoFill="0" autoLine="0" autoPict="0" altText="Check Box">
                <anchor moveWithCells="1">
                  <from>
                    <xdr:col>5</xdr:col>
                    <xdr:colOff>95250</xdr:colOff>
                    <xdr:row>105</xdr:row>
                    <xdr:rowOff>114300</xdr:rowOff>
                  </from>
                  <to>
                    <xdr:col>5</xdr:col>
                    <xdr:colOff>323850</xdr:colOff>
                    <xdr:row>105</xdr:row>
                    <xdr:rowOff>323850</xdr:rowOff>
                  </to>
                </anchor>
              </controlPr>
            </control>
          </mc:Choice>
        </mc:AlternateContent>
        <mc:AlternateContent xmlns:mc="http://schemas.openxmlformats.org/markup-compatibility/2006">
          <mc:Choice Requires="x14">
            <control shapeId="10644" r:id="rId217" name="Check Box 404">
              <controlPr defaultSize="0" autoFill="0" autoLine="0" autoPict="0" altText="Check Box">
                <anchor moveWithCells="1">
                  <from>
                    <xdr:col>5</xdr:col>
                    <xdr:colOff>95250</xdr:colOff>
                    <xdr:row>114</xdr:row>
                    <xdr:rowOff>114300</xdr:rowOff>
                  </from>
                  <to>
                    <xdr:col>5</xdr:col>
                    <xdr:colOff>323850</xdr:colOff>
                    <xdr:row>114</xdr:row>
                    <xdr:rowOff>323850</xdr:rowOff>
                  </to>
                </anchor>
              </controlPr>
            </control>
          </mc:Choice>
        </mc:AlternateContent>
        <mc:AlternateContent xmlns:mc="http://schemas.openxmlformats.org/markup-compatibility/2006">
          <mc:Choice Requires="x14">
            <control shapeId="10645" r:id="rId218" name="Check Box 405">
              <controlPr defaultSize="0" autoFill="0" autoLine="0" autoPict="0" altText="Check Box">
                <anchor moveWithCells="1">
                  <from>
                    <xdr:col>3</xdr:col>
                    <xdr:colOff>95250</xdr:colOff>
                    <xdr:row>115</xdr:row>
                    <xdr:rowOff>114300</xdr:rowOff>
                  </from>
                  <to>
                    <xdr:col>3</xdr:col>
                    <xdr:colOff>323850</xdr:colOff>
                    <xdr:row>115</xdr:row>
                    <xdr:rowOff>323850</xdr:rowOff>
                  </to>
                </anchor>
              </controlPr>
            </control>
          </mc:Choice>
        </mc:AlternateContent>
        <mc:AlternateContent xmlns:mc="http://schemas.openxmlformats.org/markup-compatibility/2006">
          <mc:Choice Requires="x14">
            <control shapeId="10646" r:id="rId219" name="Check Box 406">
              <controlPr defaultSize="0" autoFill="0" autoLine="0" autoPict="0" altText="Check Box">
                <anchor moveWithCells="1">
                  <from>
                    <xdr:col>5</xdr:col>
                    <xdr:colOff>95250</xdr:colOff>
                    <xdr:row>107</xdr:row>
                    <xdr:rowOff>114300</xdr:rowOff>
                  </from>
                  <to>
                    <xdr:col>5</xdr:col>
                    <xdr:colOff>323850</xdr:colOff>
                    <xdr:row>107</xdr:row>
                    <xdr:rowOff>323850</xdr:rowOff>
                  </to>
                </anchor>
              </controlPr>
            </control>
          </mc:Choice>
        </mc:AlternateContent>
        <mc:AlternateContent xmlns:mc="http://schemas.openxmlformats.org/markup-compatibility/2006">
          <mc:Choice Requires="x14">
            <control shapeId="10647" r:id="rId220" name="Check Box 407">
              <controlPr defaultSize="0" autoFill="0" autoLine="0" autoPict="0" altText="Check Box">
                <anchor moveWithCells="1">
                  <from>
                    <xdr:col>1</xdr:col>
                    <xdr:colOff>104775</xdr:colOff>
                    <xdr:row>121</xdr:row>
                    <xdr:rowOff>114300</xdr:rowOff>
                  </from>
                  <to>
                    <xdr:col>1</xdr:col>
                    <xdr:colOff>333375</xdr:colOff>
                    <xdr:row>121</xdr:row>
                    <xdr:rowOff>323850</xdr:rowOff>
                  </to>
                </anchor>
              </controlPr>
            </control>
          </mc:Choice>
        </mc:AlternateContent>
        <mc:AlternateContent xmlns:mc="http://schemas.openxmlformats.org/markup-compatibility/2006">
          <mc:Choice Requires="x14">
            <control shapeId="10648" r:id="rId221" name="Check Box 408">
              <controlPr defaultSize="0" autoFill="0" autoLine="0" autoPict="0" altText="Check Box">
                <anchor moveWithCells="1">
                  <from>
                    <xdr:col>1</xdr:col>
                    <xdr:colOff>95250</xdr:colOff>
                    <xdr:row>122</xdr:row>
                    <xdr:rowOff>123825</xdr:rowOff>
                  </from>
                  <to>
                    <xdr:col>1</xdr:col>
                    <xdr:colOff>323850</xdr:colOff>
                    <xdr:row>122</xdr:row>
                    <xdr:rowOff>333375</xdr:rowOff>
                  </to>
                </anchor>
              </controlPr>
            </control>
          </mc:Choice>
        </mc:AlternateContent>
        <mc:AlternateContent xmlns:mc="http://schemas.openxmlformats.org/markup-compatibility/2006">
          <mc:Choice Requires="x14">
            <control shapeId="10649" r:id="rId222" name="Check Box 409">
              <controlPr defaultSize="0" autoFill="0" autoLine="0" autoPict="0" altText="Check Box">
                <anchor moveWithCells="1">
                  <from>
                    <xdr:col>1</xdr:col>
                    <xdr:colOff>104775</xdr:colOff>
                    <xdr:row>123</xdr:row>
                    <xdr:rowOff>123825</xdr:rowOff>
                  </from>
                  <to>
                    <xdr:col>1</xdr:col>
                    <xdr:colOff>333375</xdr:colOff>
                    <xdr:row>123</xdr:row>
                    <xdr:rowOff>333375</xdr:rowOff>
                  </to>
                </anchor>
              </controlPr>
            </control>
          </mc:Choice>
        </mc:AlternateContent>
        <mc:AlternateContent xmlns:mc="http://schemas.openxmlformats.org/markup-compatibility/2006">
          <mc:Choice Requires="x14">
            <control shapeId="10650" r:id="rId223" name="Check Box 410">
              <controlPr defaultSize="0" autoFill="0" autoLine="0" autoPict="0" altText="Check Box">
                <anchor moveWithCells="1">
                  <from>
                    <xdr:col>1</xdr:col>
                    <xdr:colOff>95250</xdr:colOff>
                    <xdr:row>124</xdr:row>
                    <xdr:rowOff>104775</xdr:rowOff>
                  </from>
                  <to>
                    <xdr:col>1</xdr:col>
                    <xdr:colOff>323850</xdr:colOff>
                    <xdr:row>124</xdr:row>
                    <xdr:rowOff>314325</xdr:rowOff>
                  </to>
                </anchor>
              </controlPr>
            </control>
          </mc:Choice>
        </mc:AlternateContent>
        <mc:AlternateContent xmlns:mc="http://schemas.openxmlformats.org/markup-compatibility/2006">
          <mc:Choice Requires="x14">
            <control shapeId="10651" r:id="rId224" name="Check Box 411">
              <controlPr defaultSize="0" autoFill="0" autoLine="0" autoPict="0" altText="Check Box">
                <anchor moveWithCells="1">
                  <from>
                    <xdr:col>1</xdr:col>
                    <xdr:colOff>95250</xdr:colOff>
                    <xdr:row>125</xdr:row>
                    <xdr:rowOff>104775</xdr:rowOff>
                  </from>
                  <to>
                    <xdr:col>1</xdr:col>
                    <xdr:colOff>323850</xdr:colOff>
                    <xdr:row>125</xdr:row>
                    <xdr:rowOff>314325</xdr:rowOff>
                  </to>
                </anchor>
              </controlPr>
            </control>
          </mc:Choice>
        </mc:AlternateContent>
        <mc:AlternateContent xmlns:mc="http://schemas.openxmlformats.org/markup-compatibility/2006">
          <mc:Choice Requires="x14">
            <control shapeId="10652" r:id="rId225" name="Check Box 412">
              <controlPr defaultSize="0" autoFill="0" autoLine="0" autoPict="0" altText="Check Box">
                <anchor moveWithCells="1">
                  <from>
                    <xdr:col>1</xdr:col>
                    <xdr:colOff>95250</xdr:colOff>
                    <xdr:row>126</xdr:row>
                    <xdr:rowOff>114300</xdr:rowOff>
                  </from>
                  <to>
                    <xdr:col>1</xdr:col>
                    <xdr:colOff>323850</xdr:colOff>
                    <xdr:row>126</xdr:row>
                    <xdr:rowOff>323850</xdr:rowOff>
                  </to>
                </anchor>
              </controlPr>
            </control>
          </mc:Choice>
        </mc:AlternateContent>
        <mc:AlternateContent xmlns:mc="http://schemas.openxmlformats.org/markup-compatibility/2006">
          <mc:Choice Requires="x14">
            <control shapeId="10653" r:id="rId226" name="Check Box 413">
              <controlPr defaultSize="0" autoFill="0" autoLine="0" autoPict="0" altText="Check Box">
                <anchor moveWithCells="1">
                  <from>
                    <xdr:col>1</xdr:col>
                    <xdr:colOff>95250</xdr:colOff>
                    <xdr:row>127</xdr:row>
                    <xdr:rowOff>114300</xdr:rowOff>
                  </from>
                  <to>
                    <xdr:col>1</xdr:col>
                    <xdr:colOff>323850</xdr:colOff>
                    <xdr:row>127</xdr:row>
                    <xdr:rowOff>323850</xdr:rowOff>
                  </to>
                </anchor>
              </controlPr>
            </control>
          </mc:Choice>
        </mc:AlternateContent>
        <mc:AlternateContent xmlns:mc="http://schemas.openxmlformats.org/markup-compatibility/2006">
          <mc:Choice Requires="x14">
            <control shapeId="10654" r:id="rId227" name="Check Box 414">
              <controlPr defaultSize="0" autoFill="0" autoLine="0" autoPict="0" altText="Check Box">
                <anchor moveWithCells="1">
                  <from>
                    <xdr:col>1</xdr:col>
                    <xdr:colOff>95250</xdr:colOff>
                    <xdr:row>130</xdr:row>
                    <xdr:rowOff>114300</xdr:rowOff>
                  </from>
                  <to>
                    <xdr:col>1</xdr:col>
                    <xdr:colOff>323850</xdr:colOff>
                    <xdr:row>130</xdr:row>
                    <xdr:rowOff>323850</xdr:rowOff>
                  </to>
                </anchor>
              </controlPr>
            </control>
          </mc:Choice>
        </mc:AlternateContent>
        <mc:AlternateContent xmlns:mc="http://schemas.openxmlformats.org/markup-compatibility/2006">
          <mc:Choice Requires="x14">
            <control shapeId="10655" r:id="rId228" name="Check Box 415">
              <controlPr defaultSize="0" autoFill="0" autoLine="0" autoPict="0" altText="Check Box">
                <anchor moveWithCells="1">
                  <from>
                    <xdr:col>1</xdr:col>
                    <xdr:colOff>95250</xdr:colOff>
                    <xdr:row>131</xdr:row>
                    <xdr:rowOff>114300</xdr:rowOff>
                  </from>
                  <to>
                    <xdr:col>1</xdr:col>
                    <xdr:colOff>323850</xdr:colOff>
                    <xdr:row>131</xdr:row>
                    <xdr:rowOff>323850</xdr:rowOff>
                  </to>
                </anchor>
              </controlPr>
            </control>
          </mc:Choice>
        </mc:AlternateContent>
        <mc:AlternateContent xmlns:mc="http://schemas.openxmlformats.org/markup-compatibility/2006">
          <mc:Choice Requires="x14">
            <control shapeId="10656" r:id="rId229" name="Check Box 416">
              <controlPr defaultSize="0" autoFill="0" autoLine="0" autoPict="0" altText="Check Box">
                <anchor moveWithCells="1">
                  <from>
                    <xdr:col>1</xdr:col>
                    <xdr:colOff>95250</xdr:colOff>
                    <xdr:row>132</xdr:row>
                    <xdr:rowOff>114300</xdr:rowOff>
                  </from>
                  <to>
                    <xdr:col>1</xdr:col>
                    <xdr:colOff>323850</xdr:colOff>
                    <xdr:row>132</xdr:row>
                    <xdr:rowOff>323850</xdr:rowOff>
                  </to>
                </anchor>
              </controlPr>
            </control>
          </mc:Choice>
        </mc:AlternateContent>
        <mc:AlternateContent xmlns:mc="http://schemas.openxmlformats.org/markup-compatibility/2006">
          <mc:Choice Requires="x14">
            <control shapeId="10657" r:id="rId230" name="Check Box 417">
              <controlPr defaultSize="0" autoFill="0" autoLine="0" autoPict="0" altText="Check Box">
                <anchor moveWithCells="1">
                  <from>
                    <xdr:col>1</xdr:col>
                    <xdr:colOff>95250</xdr:colOff>
                    <xdr:row>134</xdr:row>
                    <xdr:rowOff>114300</xdr:rowOff>
                  </from>
                  <to>
                    <xdr:col>1</xdr:col>
                    <xdr:colOff>323850</xdr:colOff>
                    <xdr:row>134</xdr:row>
                    <xdr:rowOff>323850</xdr:rowOff>
                  </to>
                </anchor>
              </controlPr>
            </control>
          </mc:Choice>
        </mc:AlternateContent>
        <mc:AlternateContent xmlns:mc="http://schemas.openxmlformats.org/markup-compatibility/2006">
          <mc:Choice Requires="x14">
            <control shapeId="10658" r:id="rId231" name="Check Box 418">
              <controlPr defaultSize="0" autoFill="0" autoLine="0" autoPict="0" altText="Check Box">
                <anchor moveWithCells="1">
                  <from>
                    <xdr:col>1</xdr:col>
                    <xdr:colOff>95250</xdr:colOff>
                    <xdr:row>135</xdr:row>
                    <xdr:rowOff>114300</xdr:rowOff>
                  </from>
                  <to>
                    <xdr:col>1</xdr:col>
                    <xdr:colOff>323850</xdr:colOff>
                    <xdr:row>135</xdr:row>
                    <xdr:rowOff>323850</xdr:rowOff>
                  </to>
                </anchor>
              </controlPr>
            </control>
          </mc:Choice>
        </mc:AlternateContent>
        <mc:AlternateContent xmlns:mc="http://schemas.openxmlformats.org/markup-compatibility/2006">
          <mc:Choice Requires="x14">
            <control shapeId="10659" r:id="rId232" name="Check Box 419">
              <controlPr defaultSize="0" autoFill="0" autoLine="0" autoPict="0" altText="Check Box">
                <anchor moveWithCells="1">
                  <from>
                    <xdr:col>1</xdr:col>
                    <xdr:colOff>95250</xdr:colOff>
                    <xdr:row>136</xdr:row>
                    <xdr:rowOff>114300</xdr:rowOff>
                  </from>
                  <to>
                    <xdr:col>1</xdr:col>
                    <xdr:colOff>323850</xdr:colOff>
                    <xdr:row>136</xdr:row>
                    <xdr:rowOff>323850</xdr:rowOff>
                  </to>
                </anchor>
              </controlPr>
            </control>
          </mc:Choice>
        </mc:AlternateContent>
        <mc:AlternateContent xmlns:mc="http://schemas.openxmlformats.org/markup-compatibility/2006">
          <mc:Choice Requires="x14">
            <control shapeId="10660" r:id="rId233" name="Check Box 420">
              <controlPr defaultSize="0" autoFill="0" autoLine="0" autoPict="0" altText="Check Box">
                <anchor moveWithCells="1">
                  <from>
                    <xdr:col>3</xdr:col>
                    <xdr:colOff>95250</xdr:colOff>
                    <xdr:row>121</xdr:row>
                    <xdr:rowOff>114300</xdr:rowOff>
                  </from>
                  <to>
                    <xdr:col>3</xdr:col>
                    <xdr:colOff>323850</xdr:colOff>
                    <xdr:row>121</xdr:row>
                    <xdr:rowOff>323850</xdr:rowOff>
                  </to>
                </anchor>
              </controlPr>
            </control>
          </mc:Choice>
        </mc:AlternateContent>
        <mc:AlternateContent xmlns:mc="http://schemas.openxmlformats.org/markup-compatibility/2006">
          <mc:Choice Requires="x14">
            <control shapeId="10661" r:id="rId234" name="Check Box 421">
              <controlPr defaultSize="0" autoFill="0" autoLine="0" autoPict="0" altText="Check Box">
                <anchor moveWithCells="1">
                  <from>
                    <xdr:col>3</xdr:col>
                    <xdr:colOff>95250</xdr:colOff>
                    <xdr:row>122</xdr:row>
                    <xdr:rowOff>114300</xdr:rowOff>
                  </from>
                  <to>
                    <xdr:col>3</xdr:col>
                    <xdr:colOff>323850</xdr:colOff>
                    <xdr:row>122</xdr:row>
                    <xdr:rowOff>323850</xdr:rowOff>
                  </to>
                </anchor>
              </controlPr>
            </control>
          </mc:Choice>
        </mc:AlternateContent>
        <mc:AlternateContent xmlns:mc="http://schemas.openxmlformats.org/markup-compatibility/2006">
          <mc:Choice Requires="x14">
            <control shapeId="10662" r:id="rId235" name="Check Box 422">
              <controlPr defaultSize="0" autoFill="0" autoLine="0" autoPict="0" altText="Check Box">
                <anchor moveWithCells="1">
                  <from>
                    <xdr:col>3</xdr:col>
                    <xdr:colOff>95250</xdr:colOff>
                    <xdr:row>123</xdr:row>
                    <xdr:rowOff>114300</xdr:rowOff>
                  </from>
                  <to>
                    <xdr:col>3</xdr:col>
                    <xdr:colOff>323850</xdr:colOff>
                    <xdr:row>123</xdr:row>
                    <xdr:rowOff>323850</xdr:rowOff>
                  </to>
                </anchor>
              </controlPr>
            </control>
          </mc:Choice>
        </mc:AlternateContent>
        <mc:AlternateContent xmlns:mc="http://schemas.openxmlformats.org/markup-compatibility/2006">
          <mc:Choice Requires="x14">
            <control shapeId="10663" r:id="rId236" name="Check Box 423">
              <controlPr defaultSize="0" autoFill="0" autoLine="0" autoPict="0" altText="Check Box">
                <anchor moveWithCells="1">
                  <from>
                    <xdr:col>3</xdr:col>
                    <xdr:colOff>95250</xdr:colOff>
                    <xdr:row>124</xdr:row>
                    <xdr:rowOff>114300</xdr:rowOff>
                  </from>
                  <to>
                    <xdr:col>3</xdr:col>
                    <xdr:colOff>323850</xdr:colOff>
                    <xdr:row>124</xdr:row>
                    <xdr:rowOff>323850</xdr:rowOff>
                  </to>
                </anchor>
              </controlPr>
            </control>
          </mc:Choice>
        </mc:AlternateContent>
        <mc:AlternateContent xmlns:mc="http://schemas.openxmlformats.org/markup-compatibility/2006">
          <mc:Choice Requires="x14">
            <control shapeId="10664" r:id="rId237" name="Check Box 424">
              <controlPr defaultSize="0" autoFill="0" autoLine="0" autoPict="0" altText="Check Box">
                <anchor moveWithCells="1">
                  <from>
                    <xdr:col>3</xdr:col>
                    <xdr:colOff>95250</xdr:colOff>
                    <xdr:row>125</xdr:row>
                    <xdr:rowOff>114300</xdr:rowOff>
                  </from>
                  <to>
                    <xdr:col>3</xdr:col>
                    <xdr:colOff>323850</xdr:colOff>
                    <xdr:row>125</xdr:row>
                    <xdr:rowOff>323850</xdr:rowOff>
                  </to>
                </anchor>
              </controlPr>
            </control>
          </mc:Choice>
        </mc:AlternateContent>
        <mc:AlternateContent xmlns:mc="http://schemas.openxmlformats.org/markup-compatibility/2006">
          <mc:Choice Requires="x14">
            <control shapeId="10665" r:id="rId238" name="Check Box 425">
              <controlPr defaultSize="0" autoFill="0" autoLine="0" autoPict="0" altText="Check Box">
                <anchor moveWithCells="1">
                  <from>
                    <xdr:col>3</xdr:col>
                    <xdr:colOff>95250</xdr:colOff>
                    <xdr:row>126</xdr:row>
                    <xdr:rowOff>114300</xdr:rowOff>
                  </from>
                  <to>
                    <xdr:col>3</xdr:col>
                    <xdr:colOff>323850</xdr:colOff>
                    <xdr:row>126</xdr:row>
                    <xdr:rowOff>323850</xdr:rowOff>
                  </to>
                </anchor>
              </controlPr>
            </control>
          </mc:Choice>
        </mc:AlternateContent>
        <mc:AlternateContent xmlns:mc="http://schemas.openxmlformats.org/markup-compatibility/2006">
          <mc:Choice Requires="x14">
            <control shapeId="10666" r:id="rId239" name="Check Box 426">
              <controlPr defaultSize="0" autoFill="0" autoLine="0" autoPict="0" altText="Check Box">
                <anchor moveWithCells="1">
                  <from>
                    <xdr:col>3</xdr:col>
                    <xdr:colOff>95250</xdr:colOff>
                    <xdr:row>127</xdr:row>
                    <xdr:rowOff>114300</xdr:rowOff>
                  </from>
                  <to>
                    <xdr:col>3</xdr:col>
                    <xdr:colOff>323850</xdr:colOff>
                    <xdr:row>127</xdr:row>
                    <xdr:rowOff>323850</xdr:rowOff>
                  </to>
                </anchor>
              </controlPr>
            </control>
          </mc:Choice>
        </mc:AlternateContent>
        <mc:AlternateContent xmlns:mc="http://schemas.openxmlformats.org/markup-compatibility/2006">
          <mc:Choice Requires="x14">
            <control shapeId="10667" r:id="rId240" name="Check Box 427">
              <controlPr defaultSize="0" autoFill="0" autoLine="0" autoPict="0" altText="Check Box">
                <anchor moveWithCells="1">
                  <from>
                    <xdr:col>3</xdr:col>
                    <xdr:colOff>95250</xdr:colOff>
                    <xdr:row>130</xdr:row>
                    <xdr:rowOff>114300</xdr:rowOff>
                  </from>
                  <to>
                    <xdr:col>3</xdr:col>
                    <xdr:colOff>323850</xdr:colOff>
                    <xdr:row>130</xdr:row>
                    <xdr:rowOff>323850</xdr:rowOff>
                  </to>
                </anchor>
              </controlPr>
            </control>
          </mc:Choice>
        </mc:AlternateContent>
        <mc:AlternateContent xmlns:mc="http://schemas.openxmlformats.org/markup-compatibility/2006">
          <mc:Choice Requires="x14">
            <control shapeId="10668" r:id="rId241" name="Check Box 428">
              <controlPr defaultSize="0" autoFill="0" autoLine="0" autoPict="0" altText="Check Box">
                <anchor moveWithCells="1">
                  <from>
                    <xdr:col>3</xdr:col>
                    <xdr:colOff>95250</xdr:colOff>
                    <xdr:row>131</xdr:row>
                    <xdr:rowOff>114300</xdr:rowOff>
                  </from>
                  <to>
                    <xdr:col>3</xdr:col>
                    <xdr:colOff>323850</xdr:colOff>
                    <xdr:row>131</xdr:row>
                    <xdr:rowOff>323850</xdr:rowOff>
                  </to>
                </anchor>
              </controlPr>
            </control>
          </mc:Choice>
        </mc:AlternateContent>
        <mc:AlternateContent xmlns:mc="http://schemas.openxmlformats.org/markup-compatibility/2006">
          <mc:Choice Requires="x14">
            <control shapeId="10669" r:id="rId242" name="Check Box 429">
              <controlPr defaultSize="0" autoFill="0" autoLine="0" autoPict="0" altText="Check Box">
                <anchor moveWithCells="1">
                  <from>
                    <xdr:col>3</xdr:col>
                    <xdr:colOff>95250</xdr:colOff>
                    <xdr:row>134</xdr:row>
                    <xdr:rowOff>114300</xdr:rowOff>
                  </from>
                  <to>
                    <xdr:col>3</xdr:col>
                    <xdr:colOff>323850</xdr:colOff>
                    <xdr:row>134</xdr:row>
                    <xdr:rowOff>323850</xdr:rowOff>
                  </to>
                </anchor>
              </controlPr>
            </control>
          </mc:Choice>
        </mc:AlternateContent>
        <mc:AlternateContent xmlns:mc="http://schemas.openxmlformats.org/markup-compatibility/2006">
          <mc:Choice Requires="x14">
            <control shapeId="10670" r:id="rId243" name="Check Box 430">
              <controlPr defaultSize="0" autoFill="0" autoLine="0" autoPict="0" altText="Check Box">
                <anchor moveWithCells="1">
                  <from>
                    <xdr:col>3</xdr:col>
                    <xdr:colOff>95250</xdr:colOff>
                    <xdr:row>125</xdr:row>
                    <xdr:rowOff>114300</xdr:rowOff>
                  </from>
                  <to>
                    <xdr:col>3</xdr:col>
                    <xdr:colOff>323850</xdr:colOff>
                    <xdr:row>125</xdr:row>
                    <xdr:rowOff>323850</xdr:rowOff>
                  </to>
                </anchor>
              </controlPr>
            </control>
          </mc:Choice>
        </mc:AlternateContent>
        <mc:AlternateContent xmlns:mc="http://schemas.openxmlformats.org/markup-compatibility/2006">
          <mc:Choice Requires="x14">
            <control shapeId="10671" r:id="rId244" name="Check Box 431">
              <controlPr defaultSize="0" autoFill="0" autoLine="0" autoPict="0" altText="Check Box">
                <anchor moveWithCells="1">
                  <from>
                    <xdr:col>5</xdr:col>
                    <xdr:colOff>95250</xdr:colOff>
                    <xdr:row>121</xdr:row>
                    <xdr:rowOff>114300</xdr:rowOff>
                  </from>
                  <to>
                    <xdr:col>5</xdr:col>
                    <xdr:colOff>323850</xdr:colOff>
                    <xdr:row>121</xdr:row>
                    <xdr:rowOff>323850</xdr:rowOff>
                  </to>
                </anchor>
              </controlPr>
            </control>
          </mc:Choice>
        </mc:AlternateContent>
        <mc:AlternateContent xmlns:mc="http://schemas.openxmlformats.org/markup-compatibility/2006">
          <mc:Choice Requires="x14">
            <control shapeId="10672" r:id="rId245" name="Check Box 432">
              <controlPr defaultSize="0" autoFill="0" autoLine="0" autoPict="0" altText="Check Box">
                <anchor moveWithCells="1">
                  <from>
                    <xdr:col>5</xdr:col>
                    <xdr:colOff>95250</xdr:colOff>
                    <xdr:row>122</xdr:row>
                    <xdr:rowOff>114300</xdr:rowOff>
                  </from>
                  <to>
                    <xdr:col>5</xdr:col>
                    <xdr:colOff>323850</xdr:colOff>
                    <xdr:row>122</xdr:row>
                    <xdr:rowOff>323850</xdr:rowOff>
                  </to>
                </anchor>
              </controlPr>
            </control>
          </mc:Choice>
        </mc:AlternateContent>
        <mc:AlternateContent xmlns:mc="http://schemas.openxmlformats.org/markup-compatibility/2006">
          <mc:Choice Requires="x14">
            <control shapeId="10673" r:id="rId246" name="Check Box 433">
              <controlPr defaultSize="0" autoFill="0" autoLine="0" autoPict="0" altText="Check Box">
                <anchor moveWithCells="1">
                  <from>
                    <xdr:col>5</xdr:col>
                    <xdr:colOff>95250</xdr:colOff>
                    <xdr:row>123</xdr:row>
                    <xdr:rowOff>114300</xdr:rowOff>
                  </from>
                  <to>
                    <xdr:col>5</xdr:col>
                    <xdr:colOff>323850</xdr:colOff>
                    <xdr:row>123</xdr:row>
                    <xdr:rowOff>323850</xdr:rowOff>
                  </to>
                </anchor>
              </controlPr>
            </control>
          </mc:Choice>
        </mc:AlternateContent>
        <mc:AlternateContent xmlns:mc="http://schemas.openxmlformats.org/markup-compatibility/2006">
          <mc:Choice Requires="x14">
            <control shapeId="10674" r:id="rId247" name="Check Box 434">
              <controlPr defaultSize="0" autoFill="0" autoLine="0" autoPict="0" altText="Check Box">
                <anchor moveWithCells="1">
                  <from>
                    <xdr:col>5</xdr:col>
                    <xdr:colOff>95250</xdr:colOff>
                    <xdr:row>124</xdr:row>
                    <xdr:rowOff>114300</xdr:rowOff>
                  </from>
                  <to>
                    <xdr:col>5</xdr:col>
                    <xdr:colOff>323850</xdr:colOff>
                    <xdr:row>124</xdr:row>
                    <xdr:rowOff>323850</xdr:rowOff>
                  </to>
                </anchor>
              </controlPr>
            </control>
          </mc:Choice>
        </mc:AlternateContent>
        <mc:AlternateContent xmlns:mc="http://schemas.openxmlformats.org/markup-compatibility/2006">
          <mc:Choice Requires="x14">
            <control shapeId="10675" r:id="rId248" name="Check Box 435">
              <controlPr defaultSize="0" autoFill="0" autoLine="0" autoPict="0" altText="Check Box">
                <anchor moveWithCells="1">
                  <from>
                    <xdr:col>5</xdr:col>
                    <xdr:colOff>95250</xdr:colOff>
                    <xdr:row>125</xdr:row>
                    <xdr:rowOff>114300</xdr:rowOff>
                  </from>
                  <to>
                    <xdr:col>5</xdr:col>
                    <xdr:colOff>323850</xdr:colOff>
                    <xdr:row>125</xdr:row>
                    <xdr:rowOff>323850</xdr:rowOff>
                  </to>
                </anchor>
              </controlPr>
            </control>
          </mc:Choice>
        </mc:AlternateContent>
        <mc:AlternateContent xmlns:mc="http://schemas.openxmlformats.org/markup-compatibility/2006">
          <mc:Choice Requires="x14">
            <control shapeId="10676" r:id="rId249" name="Check Box 436">
              <controlPr defaultSize="0" autoFill="0" autoLine="0" autoPict="0" altText="Check Box">
                <anchor moveWithCells="1">
                  <from>
                    <xdr:col>5</xdr:col>
                    <xdr:colOff>95250</xdr:colOff>
                    <xdr:row>126</xdr:row>
                    <xdr:rowOff>114300</xdr:rowOff>
                  </from>
                  <to>
                    <xdr:col>5</xdr:col>
                    <xdr:colOff>323850</xdr:colOff>
                    <xdr:row>126</xdr:row>
                    <xdr:rowOff>323850</xdr:rowOff>
                  </to>
                </anchor>
              </controlPr>
            </control>
          </mc:Choice>
        </mc:AlternateContent>
        <mc:AlternateContent xmlns:mc="http://schemas.openxmlformats.org/markup-compatibility/2006">
          <mc:Choice Requires="x14">
            <control shapeId="10677" r:id="rId250" name="Check Box 437">
              <controlPr defaultSize="0" autoFill="0" autoLine="0" autoPict="0" altText="Check Box">
                <anchor moveWithCells="1">
                  <from>
                    <xdr:col>5</xdr:col>
                    <xdr:colOff>95250</xdr:colOff>
                    <xdr:row>130</xdr:row>
                    <xdr:rowOff>114300</xdr:rowOff>
                  </from>
                  <to>
                    <xdr:col>5</xdr:col>
                    <xdr:colOff>323850</xdr:colOff>
                    <xdr:row>130</xdr:row>
                    <xdr:rowOff>323850</xdr:rowOff>
                  </to>
                </anchor>
              </controlPr>
            </control>
          </mc:Choice>
        </mc:AlternateContent>
        <mc:AlternateContent xmlns:mc="http://schemas.openxmlformats.org/markup-compatibility/2006">
          <mc:Choice Requires="x14">
            <control shapeId="10678" r:id="rId251" name="Check Box 438">
              <controlPr defaultSize="0" autoFill="0" autoLine="0" autoPict="0" altText="Check Box">
                <anchor moveWithCells="1">
                  <from>
                    <xdr:col>5</xdr:col>
                    <xdr:colOff>95250</xdr:colOff>
                    <xdr:row>131</xdr:row>
                    <xdr:rowOff>114300</xdr:rowOff>
                  </from>
                  <to>
                    <xdr:col>5</xdr:col>
                    <xdr:colOff>323850</xdr:colOff>
                    <xdr:row>131</xdr:row>
                    <xdr:rowOff>323850</xdr:rowOff>
                  </to>
                </anchor>
              </controlPr>
            </control>
          </mc:Choice>
        </mc:AlternateContent>
        <mc:AlternateContent xmlns:mc="http://schemas.openxmlformats.org/markup-compatibility/2006">
          <mc:Choice Requires="x14">
            <control shapeId="10679" r:id="rId252" name="Check Box 439">
              <controlPr defaultSize="0" autoFill="0" autoLine="0" autoPict="0" altText="Check Box">
                <anchor moveWithCells="1">
                  <from>
                    <xdr:col>5</xdr:col>
                    <xdr:colOff>95250</xdr:colOff>
                    <xdr:row>125</xdr:row>
                    <xdr:rowOff>114300</xdr:rowOff>
                  </from>
                  <to>
                    <xdr:col>5</xdr:col>
                    <xdr:colOff>323850</xdr:colOff>
                    <xdr:row>125</xdr:row>
                    <xdr:rowOff>323850</xdr:rowOff>
                  </to>
                </anchor>
              </controlPr>
            </control>
          </mc:Choice>
        </mc:AlternateContent>
        <mc:AlternateContent xmlns:mc="http://schemas.openxmlformats.org/markup-compatibility/2006">
          <mc:Choice Requires="x14">
            <control shapeId="10680" r:id="rId253" name="Check Box 440">
              <controlPr defaultSize="0" autoFill="0" autoLine="0" autoPict="0" altText="Check Box">
                <anchor moveWithCells="1">
                  <from>
                    <xdr:col>5</xdr:col>
                    <xdr:colOff>95250</xdr:colOff>
                    <xdr:row>134</xdr:row>
                    <xdr:rowOff>114300</xdr:rowOff>
                  </from>
                  <to>
                    <xdr:col>5</xdr:col>
                    <xdr:colOff>323850</xdr:colOff>
                    <xdr:row>134</xdr:row>
                    <xdr:rowOff>323850</xdr:rowOff>
                  </to>
                </anchor>
              </controlPr>
            </control>
          </mc:Choice>
        </mc:AlternateContent>
        <mc:AlternateContent xmlns:mc="http://schemas.openxmlformats.org/markup-compatibility/2006">
          <mc:Choice Requires="x14">
            <control shapeId="10681" r:id="rId254" name="Check Box 441">
              <controlPr defaultSize="0" autoFill="0" autoLine="0" autoPict="0" altText="Check Box">
                <anchor moveWithCells="1">
                  <from>
                    <xdr:col>3</xdr:col>
                    <xdr:colOff>95250</xdr:colOff>
                    <xdr:row>135</xdr:row>
                    <xdr:rowOff>114300</xdr:rowOff>
                  </from>
                  <to>
                    <xdr:col>3</xdr:col>
                    <xdr:colOff>323850</xdr:colOff>
                    <xdr:row>135</xdr:row>
                    <xdr:rowOff>323850</xdr:rowOff>
                  </to>
                </anchor>
              </controlPr>
            </control>
          </mc:Choice>
        </mc:AlternateContent>
        <mc:AlternateContent xmlns:mc="http://schemas.openxmlformats.org/markup-compatibility/2006">
          <mc:Choice Requires="x14">
            <control shapeId="10682" r:id="rId255" name="Check Box 442">
              <controlPr defaultSize="0" autoFill="0" autoLine="0" autoPict="0" altText="Check Box">
                <anchor moveWithCells="1">
                  <from>
                    <xdr:col>5</xdr:col>
                    <xdr:colOff>95250</xdr:colOff>
                    <xdr:row>127</xdr:row>
                    <xdr:rowOff>114300</xdr:rowOff>
                  </from>
                  <to>
                    <xdr:col>5</xdr:col>
                    <xdr:colOff>323850</xdr:colOff>
                    <xdr:row>127</xdr:row>
                    <xdr:rowOff>323850</xdr:rowOff>
                  </to>
                </anchor>
              </controlPr>
            </control>
          </mc:Choice>
        </mc:AlternateContent>
        <mc:AlternateContent xmlns:mc="http://schemas.openxmlformats.org/markup-compatibility/2006">
          <mc:Choice Requires="x14">
            <control shapeId="10683" r:id="rId256" name="Check Box 443">
              <controlPr defaultSize="0" autoFill="0" autoLine="0" autoPict="0" altText="Check Box">
                <anchor moveWithCells="1">
                  <from>
                    <xdr:col>1</xdr:col>
                    <xdr:colOff>104775</xdr:colOff>
                    <xdr:row>141</xdr:row>
                    <xdr:rowOff>114300</xdr:rowOff>
                  </from>
                  <to>
                    <xdr:col>1</xdr:col>
                    <xdr:colOff>333375</xdr:colOff>
                    <xdr:row>141</xdr:row>
                    <xdr:rowOff>323850</xdr:rowOff>
                  </to>
                </anchor>
              </controlPr>
            </control>
          </mc:Choice>
        </mc:AlternateContent>
        <mc:AlternateContent xmlns:mc="http://schemas.openxmlformats.org/markup-compatibility/2006">
          <mc:Choice Requires="x14">
            <control shapeId="10684" r:id="rId257" name="Check Box 444">
              <controlPr defaultSize="0" autoFill="0" autoLine="0" autoPict="0" altText="Check Box">
                <anchor moveWithCells="1">
                  <from>
                    <xdr:col>1</xdr:col>
                    <xdr:colOff>95250</xdr:colOff>
                    <xdr:row>142</xdr:row>
                    <xdr:rowOff>123825</xdr:rowOff>
                  </from>
                  <to>
                    <xdr:col>1</xdr:col>
                    <xdr:colOff>323850</xdr:colOff>
                    <xdr:row>142</xdr:row>
                    <xdr:rowOff>333375</xdr:rowOff>
                  </to>
                </anchor>
              </controlPr>
            </control>
          </mc:Choice>
        </mc:AlternateContent>
        <mc:AlternateContent xmlns:mc="http://schemas.openxmlformats.org/markup-compatibility/2006">
          <mc:Choice Requires="x14">
            <control shapeId="10685" r:id="rId258" name="Check Box 445">
              <controlPr defaultSize="0" autoFill="0" autoLine="0" autoPict="0" altText="Check Box">
                <anchor moveWithCells="1">
                  <from>
                    <xdr:col>1</xdr:col>
                    <xdr:colOff>104775</xdr:colOff>
                    <xdr:row>143</xdr:row>
                    <xdr:rowOff>123825</xdr:rowOff>
                  </from>
                  <to>
                    <xdr:col>1</xdr:col>
                    <xdr:colOff>333375</xdr:colOff>
                    <xdr:row>143</xdr:row>
                    <xdr:rowOff>333375</xdr:rowOff>
                  </to>
                </anchor>
              </controlPr>
            </control>
          </mc:Choice>
        </mc:AlternateContent>
        <mc:AlternateContent xmlns:mc="http://schemas.openxmlformats.org/markup-compatibility/2006">
          <mc:Choice Requires="x14">
            <control shapeId="10686" r:id="rId259" name="Check Box 446">
              <controlPr defaultSize="0" autoFill="0" autoLine="0" autoPict="0" altText="Check Box">
                <anchor moveWithCells="1">
                  <from>
                    <xdr:col>1</xdr:col>
                    <xdr:colOff>95250</xdr:colOff>
                    <xdr:row>144</xdr:row>
                    <xdr:rowOff>104775</xdr:rowOff>
                  </from>
                  <to>
                    <xdr:col>1</xdr:col>
                    <xdr:colOff>323850</xdr:colOff>
                    <xdr:row>144</xdr:row>
                    <xdr:rowOff>314325</xdr:rowOff>
                  </to>
                </anchor>
              </controlPr>
            </control>
          </mc:Choice>
        </mc:AlternateContent>
        <mc:AlternateContent xmlns:mc="http://schemas.openxmlformats.org/markup-compatibility/2006">
          <mc:Choice Requires="x14">
            <control shapeId="10687" r:id="rId260" name="Check Box 447">
              <controlPr defaultSize="0" autoFill="0" autoLine="0" autoPict="0" altText="Check Box">
                <anchor moveWithCells="1">
                  <from>
                    <xdr:col>1</xdr:col>
                    <xdr:colOff>95250</xdr:colOff>
                    <xdr:row>145</xdr:row>
                    <xdr:rowOff>104775</xdr:rowOff>
                  </from>
                  <to>
                    <xdr:col>1</xdr:col>
                    <xdr:colOff>323850</xdr:colOff>
                    <xdr:row>145</xdr:row>
                    <xdr:rowOff>314325</xdr:rowOff>
                  </to>
                </anchor>
              </controlPr>
            </control>
          </mc:Choice>
        </mc:AlternateContent>
        <mc:AlternateContent xmlns:mc="http://schemas.openxmlformats.org/markup-compatibility/2006">
          <mc:Choice Requires="x14">
            <control shapeId="10688" r:id="rId261" name="Check Box 448">
              <controlPr defaultSize="0" autoFill="0" autoLine="0" autoPict="0" altText="Check Box">
                <anchor moveWithCells="1">
                  <from>
                    <xdr:col>1</xdr:col>
                    <xdr:colOff>95250</xdr:colOff>
                    <xdr:row>146</xdr:row>
                    <xdr:rowOff>114300</xdr:rowOff>
                  </from>
                  <to>
                    <xdr:col>1</xdr:col>
                    <xdr:colOff>323850</xdr:colOff>
                    <xdr:row>146</xdr:row>
                    <xdr:rowOff>323850</xdr:rowOff>
                  </to>
                </anchor>
              </controlPr>
            </control>
          </mc:Choice>
        </mc:AlternateContent>
        <mc:AlternateContent xmlns:mc="http://schemas.openxmlformats.org/markup-compatibility/2006">
          <mc:Choice Requires="x14">
            <control shapeId="10689" r:id="rId262" name="Check Box 449">
              <controlPr defaultSize="0" autoFill="0" autoLine="0" autoPict="0" altText="Check Box">
                <anchor moveWithCells="1">
                  <from>
                    <xdr:col>1</xdr:col>
                    <xdr:colOff>95250</xdr:colOff>
                    <xdr:row>147</xdr:row>
                    <xdr:rowOff>114300</xdr:rowOff>
                  </from>
                  <to>
                    <xdr:col>1</xdr:col>
                    <xdr:colOff>323850</xdr:colOff>
                    <xdr:row>147</xdr:row>
                    <xdr:rowOff>323850</xdr:rowOff>
                  </to>
                </anchor>
              </controlPr>
            </control>
          </mc:Choice>
        </mc:AlternateContent>
        <mc:AlternateContent xmlns:mc="http://schemas.openxmlformats.org/markup-compatibility/2006">
          <mc:Choice Requires="x14">
            <control shapeId="10690" r:id="rId263" name="Check Box 450">
              <controlPr defaultSize="0" autoFill="0" autoLine="0" autoPict="0" altText="Check Box">
                <anchor moveWithCells="1">
                  <from>
                    <xdr:col>1</xdr:col>
                    <xdr:colOff>95250</xdr:colOff>
                    <xdr:row>150</xdr:row>
                    <xdr:rowOff>114300</xdr:rowOff>
                  </from>
                  <to>
                    <xdr:col>1</xdr:col>
                    <xdr:colOff>323850</xdr:colOff>
                    <xdr:row>150</xdr:row>
                    <xdr:rowOff>323850</xdr:rowOff>
                  </to>
                </anchor>
              </controlPr>
            </control>
          </mc:Choice>
        </mc:AlternateContent>
        <mc:AlternateContent xmlns:mc="http://schemas.openxmlformats.org/markup-compatibility/2006">
          <mc:Choice Requires="x14">
            <control shapeId="10691" r:id="rId264" name="Check Box 451">
              <controlPr defaultSize="0" autoFill="0" autoLine="0" autoPict="0" altText="Check Box">
                <anchor moveWithCells="1">
                  <from>
                    <xdr:col>1</xdr:col>
                    <xdr:colOff>95250</xdr:colOff>
                    <xdr:row>151</xdr:row>
                    <xdr:rowOff>114300</xdr:rowOff>
                  </from>
                  <to>
                    <xdr:col>1</xdr:col>
                    <xdr:colOff>323850</xdr:colOff>
                    <xdr:row>151</xdr:row>
                    <xdr:rowOff>323850</xdr:rowOff>
                  </to>
                </anchor>
              </controlPr>
            </control>
          </mc:Choice>
        </mc:AlternateContent>
        <mc:AlternateContent xmlns:mc="http://schemas.openxmlformats.org/markup-compatibility/2006">
          <mc:Choice Requires="x14">
            <control shapeId="10692" r:id="rId265" name="Check Box 452">
              <controlPr defaultSize="0" autoFill="0" autoLine="0" autoPict="0" altText="Check Box">
                <anchor moveWithCells="1">
                  <from>
                    <xdr:col>1</xdr:col>
                    <xdr:colOff>95250</xdr:colOff>
                    <xdr:row>152</xdr:row>
                    <xdr:rowOff>114300</xdr:rowOff>
                  </from>
                  <to>
                    <xdr:col>1</xdr:col>
                    <xdr:colOff>323850</xdr:colOff>
                    <xdr:row>152</xdr:row>
                    <xdr:rowOff>323850</xdr:rowOff>
                  </to>
                </anchor>
              </controlPr>
            </control>
          </mc:Choice>
        </mc:AlternateContent>
        <mc:AlternateContent xmlns:mc="http://schemas.openxmlformats.org/markup-compatibility/2006">
          <mc:Choice Requires="x14">
            <control shapeId="10693" r:id="rId266" name="Check Box 453">
              <controlPr defaultSize="0" autoFill="0" autoLine="0" autoPict="0" altText="Check Box">
                <anchor moveWithCells="1">
                  <from>
                    <xdr:col>1</xdr:col>
                    <xdr:colOff>95250</xdr:colOff>
                    <xdr:row>154</xdr:row>
                    <xdr:rowOff>114300</xdr:rowOff>
                  </from>
                  <to>
                    <xdr:col>1</xdr:col>
                    <xdr:colOff>323850</xdr:colOff>
                    <xdr:row>154</xdr:row>
                    <xdr:rowOff>323850</xdr:rowOff>
                  </to>
                </anchor>
              </controlPr>
            </control>
          </mc:Choice>
        </mc:AlternateContent>
        <mc:AlternateContent xmlns:mc="http://schemas.openxmlformats.org/markup-compatibility/2006">
          <mc:Choice Requires="x14">
            <control shapeId="10694" r:id="rId267" name="Check Box 454">
              <controlPr defaultSize="0" autoFill="0" autoLine="0" autoPict="0" altText="Check Box">
                <anchor moveWithCells="1">
                  <from>
                    <xdr:col>1</xdr:col>
                    <xdr:colOff>95250</xdr:colOff>
                    <xdr:row>155</xdr:row>
                    <xdr:rowOff>114300</xdr:rowOff>
                  </from>
                  <to>
                    <xdr:col>1</xdr:col>
                    <xdr:colOff>323850</xdr:colOff>
                    <xdr:row>155</xdr:row>
                    <xdr:rowOff>323850</xdr:rowOff>
                  </to>
                </anchor>
              </controlPr>
            </control>
          </mc:Choice>
        </mc:AlternateContent>
        <mc:AlternateContent xmlns:mc="http://schemas.openxmlformats.org/markup-compatibility/2006">
          <mc:Choice Requires="x14">
            <control shapeId="10695" r:id="rId268" name="Check Box 455">
              <controlPr defaultSize="0" autoFill="0" autoLine="0" autoPict="0" altText="Check Box">
                <anchor moveWithCells="1">
                  <from>
                    <xdr:col>1</xdr:col>
                    <xdr:colOff>95250</xdr:colOff>
                    <xdr:row>156</xdr:row>
                    <xdr:rowOff>114300</xdr:rowOff>
                  </from>
                  <to>
                    <xdr:col>1</xdr:col>
                    <xdr:colOff>323850</xdr:colOff>
                    <xdr:row>156</xdr:row>
                    <xdr:rowOff>323850</xdr:rowOff>
                  </to>
                </anchor>
              </controlPr>
            </control>
          </mc:Choice>
        </mc:AlternateContent>
        <mc:AlternateContent xmlns:mc="http://schemas.openxmlformats.org/markup-compatibility/2006">
          <mc:Choice Requires="x14">
            <control shapeId="10696" r:id="rId269" name="Check Box 456">
              <controlPr defaultSize="0" autoFill="0" autoLine="0" autoPict="0" altText="Check Box">
                <anchor moveWithCells="1">
                  <from>
                    <xdr:col>3</xdr:col>
                    <xdr:colOff>95250</xdr:colOff>
                    <xdr:row>141</xdr:row>
                    <xdr:rowOff>114300</xdr:rowOff>
                  </from>
                  <to>
                    <xdr:col>3</xdr:col>
                    <xdr:colOff>323850</xdr:colOff>
                    <xdr:row>141</xdr:row>
                    <xdr:rowOff>323850</xdr:rowOff>
                  </to>
                </anchor>
              </controlPr>
            </control>
          </mc:Choice>
        </mc:AlternateContent>
        <mc:AlternateContent xmlns:mc="http://schemas.openxmlformats.org/markup-compatibility/2006">
          <mc:Choice Requires="x14">
            <control shapeId="10697" r:id="rId270" name="Check Box 457">
              <controlPr defaultSize="0" autoFill="0" autoLine="0" autoPict="0" altText="Check Box">
                <anchor moveWithCells="1">
                  <from>
                    <xdr:col>3</xdr:col>
                    <xdr:colOff>95250</xdr:colOff>
                    <xdr:row>142</xdr:row>
                    <xdr:rowOff>114300</xdr:rowOff>
                  </from>
                  <to>
                    <xdr:col>3</xdr:col>
                    <xdr:colOff>323850</xdr:colOff>
                    <xdr:row>142</xdr:row>
                    <xdr:rowOff>323850</xdr:rowOff>
                  </to>
                </anchor>
              </controlPr>
            </control>
          </mc:Choice>
        </mc:AlternateContent>
        <mc:AlternateContent xmlns:mc="http://schemas.openxmlformats.org/markup-compatibility/2006">
          <mc:Choice Requires="x14">
            <control shapeId="10698" r:id="rId271" name="Check Box 458">
              <controlPr defaultSize="0" autoFill="0" autoLine="0" autoPict="0" altText="Check Box">
                <anchor moveWithCells="1">
                  <from>
                    <xdr:col>3</xdr:col>
                    <xdr:colOff>95250</xdr:colOff>
                    <xdr:row>143</xdr:row>
                    <xdr:rowOff>114300</xdr:rowOff>
                  </from>
                  <to>
                    <xdr:col>3</xdr:col>
                    <xdr:colOff>323850</xdr:colOff>
                    <xdr:row>143</xdr:row>
                    <xdr:rowOff>323850</xdr:rowOff>
                  </to>
                </anchor>
              </controlPr>
            </control>
          </mc:Choice>
        </mc:AlternateContent>
        <mc:AlternateContent xmlns:mc="http://schemas.openxmlformats.org/markup-compatibility/2006">
          <mc:Choice Requires="x14">
            <control shapeId="10699" r:id="rId272" name="Check Box 459">
              <controlPr defaultSize="0" autoFill="0" autoLine="0" autoPict="0" altText="Check Box">
                <anchor moveWithCells="1">
                  <from>
                    <xdr:col>3</xdr:col>
                    <xdr:colOff>95250</xdr:colOff>
                    <xdr:row>144</xdr:row>
                    <xdr:rowOff>114300</xdr:rowOff>
                  </from>
                  <to>
                    <xdr:col>3</xdr:col>
                    <xdr:colOff>323850</xdr:colOff>
                    <xdr:row>144</xdr:row>
                    <xdr:rowOff>323850</xdr:rowOff>
                  </to>
                </anchor>
              </controlPr>
            </control>
          </mc:Choice>
        </mc:AlternateContent>
        <mc:AlternateContent xmlns:mc="http://schemas.openxmlformats.org/markup-compatibility/2006">
          <mc:Choice Requires="x14">
            <control shapeId="10700" r:id="rId273" name="Check Box 460">
              <controlPr defaultSize="0" autoFill="0" autoLine="0" autoPict="0" altText="Check Box">
                <anchor moveWithCells="1">
                  <from>
                    <xdr:col>3</xdr:col>
                    <xdr:colOff>95250</xdr:colOff>
                    <xdr:row>145</xdr:row>
                    <xdr:rowOff>114300</xdr:rowOff>
                  </from>
                  <to>
                    <xdr:col>3</xdr:col>
                    <xdr:colOff>323850</xdr:colOff>
                    <xdr:row>145</xdr:row>
                    <xdr:rowOff>323850</xdr:rowOff>
                  </to>
                </anchor>
              </controlPr>
            </control>
          </mc:Choice>
        </mc:AlternateContent>
        <mc:AlternateContent xmlns:mc="http://schemas.openxmlformats.org/markup-compatibility/2006">
          <mc:Choice Requires="x14">
            <control shapeId="10701" r:id="rId274" name="Check Box 461">
              <controlPr defaultSize="0" autoFill="0" autoLine="0" autoPict="0" altText="Check Box">
                <anchor moveWithCells="1">
                  <from>
                    <xdr:col>3</xdr:col>
                    <xdr:colOff>95250</xdr:colOff>
                    <xdr:row>146</xdr:row>
                    <xdr:rowOff>114300</xdr:rowOff>
                  </from>
                  <to>
                    <xdr:col>3</xdr:col>
                    <xdr:colOff>323850</xdr:colOff>
                    <xdr:row>146</xdr:row>
                    <xdr:rowOff>323850</xdr:rowOff>
                  </to>
                </anchor>
              </controlPr>
            </control>
          </mc:Choice>
        </mc:AlternateContent>
        <mc:AlternateContent xmlns:mc="http://schemas.openxmlformats.org/markup-compatibility/2006">
          <mc:Choice Requires="x14">
            <control shapeId="10702" r:id="rId275" name="Check Box 462">
              <controlPr defaultSize="0" autoFill="0" autoLine="0" autoPict="0" altText="Check Box">
                <anchor moveWithCells="1">
                  <from>
                    <xdr:col>3</xdr:col>
                    <xdr:colOff>95250</xdr:colOff>
                    <xdr:row>147</xdr:row>
                    <xdr:rowOff>114300</xdr:rowOff>
                  </from>
                  <to>
                    <xdr:col>3</xdr:col>
                    <xdr:colOff>323850</xdr:colOff>
                    <xdr:row>147</xdr:row>
                    <xdr:rowOff>323850</xdr:rowOff>
                  </to>
                </anchor>
              </controlPr>
            </control>
          </mc:Choice>
        </mc:AlternateContent>
        <mc:AlternateContent xmlns:mc="http://schemas.openxmlformats.org/markup-compatibility/2006">
          <mc:Choice Requires="x14">
            <control shapeId="10703" r:id="rId276" name="Check Box 463">
              <controlPr defaultSize="0" autoFill="0" autoLine="0" autoPict="0" altText="Check Box">
                <anchor moveWithCells="1">
                  <from>
                    <xdr:col>3</xdr:col>
                    <xdr:colOff>95250</xdr:colOff>
                    <xdr:row>150</xdr:row>
                    <xdr:rowOff>114300</xdr:rowOff>
                  </from>
                  <to>
                    <xdr:col>3</xdr:col>
                    <xdr:colOff>323850</xdr:colOff>
                    <xdr:row>150</xdr:row>
                    <xdr:rowOff>323850</xdr:rowOff>
                  </to>
                </anchor>
              </controlPr>
            </control>
          </mc:Choice>
        </mc:AlternateContent>
        <mc:AlternateContent xmlns:mc="http://schemas.openxmlformats.org/markup-compatibility/2006">
          <mc:Choice Requires="x14">
            <control shapeId="10704" r:id="rId277" name="Check Box 464">
              <controlPr defaultSize="0" autoFill="0" autoLine="0" autoPict="0" altText="Check Box">
                <anchor moveWithCells="1">
                  <from>
                    <xdr:col>3</xdr:col>
                    <xdr:colOff>95250</xdr:colOff>
                    <xdr:row>151</xdr:row>
                    <xdr:rowOff>114300</xdr:rowOff>
                  </from>
                  <to>
                    <xdr:col>3</xdr:col>
                    <xdr:colOff>323850</xdr:colOff>
                    <xdr:row>151</xdr:row>
                    <xdr:rowOff>323850</xdr:rowOff>
                  </to>
                </anchor>
              </controlPr>
            </control>
          </mc:Choice>
        </mc:AlternateContent>
        <mc:AlternateContent xmlns:mc="http://schemas.openxmlformats.org/markup-compatibility/2006">
          <mc:Choice Requires="x14">
            <control shapeId="10705" r:id="rId278" name="Check Box 465">
              <controlPr defaultSize="0" autoFill="0" autoLine="0" autoPict="0" altText="Check Box">
                <anchor moveWithCells="1">
                  <from>
                    <xdr:col>3</xdr:col>
                    <xdr:colOff>95250</xdr:colOff>
                    <xdr:row>154</xdr:row>
                    <xdr:rowOff>114300</xdr:rowOff>
                  </from>
                  <to>
                    <xdr:col>3</xdr:col>
                    <xdr:colOff>323850</xdr:colOff>
                    <xdr:row>154</xdr:row>
                    <xdr:rowOff>323850</xdr:rowOff>
                  </to>
                </anchor>
              </controlPr>
            </control>
          </mc:Choice>
        </mc:AlternateContent>
        <mc:AlternateContent xmlns:mc="http://schemas.openxmlformats.org/markup-compatibility/2006">
          <mc:Choice Requires="x14">
            <control shapeId="10706" r:id="rId279" name="Check Box 466">
              <controlPr defaultSize="0" autoFill="0" autoLine="0" autoPict="0" altText="Check Box">
                <anchor moveWithCells="1">
                  <from>
                    <xdr:col>3</xdr:col>
                    <xdr:colOff>95250</xdr:colOff>
                    <xdr:row>145</xdr:row>
                    <xdr:rowOff>114300</xdr:rowOff>
                  </from>
                  <to>
                    <xdr:col>3</xdr:col>
                    <xdr:colOff>323850</xdr:colOff>
                    <xdr:row>145</xdr:row>
                    <xdr:rowOff>323850</xdr:rowOff>
                  </to>
                </anchor>
              </controlPr>
            </control>
          </mc:Choice>
        </mc:AlternateContent>
        <mc:AlternateContent xmlns:mc="http://schemas.openxmlformats.org/markup-compatibility/2006">
          <mc:Choice Requires="x14">
            <control shapeId="10707" r:id="rId280" name="Check Box 467">
              <controlPr defaultSize="0" autoFill="0" autoLine="0" autoPict="0" altText="Check Box">
                <anchor moveWithCells="1">
                  <from>
                    <xdr:col>5</xdr:col>
                    <xdr:colOff>95250</xdr:colOff>
                    <xdr:row>141</xdr:row>
                    <xdr:rowOff>114300</xdr:rowOff>
                  </from>
                  <to>
                    <xdr:col>5</xdr:col>
                    <xdr:colOff>323850</xdr:colOff>
                    <xdr:row>141</xdr:row>
                    <xdr:rowOff>323850</xdr:rowOff>
                  </to>
                </anchor>
              </controlPr>
            </control>
          </mc:Choice>
        </mc:AlternateContent>
        <mc:AlternateContent xmlns:mc="http://schemas.openxmlformats.org/markup-compatibility/2006">
          <mc:Choice Requires="x14">
            <control shapeId="10708" r:id="rId281" name="Check Box 468">
              <controlPr defaultSize="0" autoFill="0" autoLine="0" autoPict="0" altText="Check Box">
                <anchor moveWithCells="1">
                  <from>
                    <xdr:col>5</xdr:col>
                    <xdr:colOff>95250</xdr:colOff>
                    <xdr:row>142</xdr:row>
                    <xdr:rowOff>114300</xdr:rowOff>
                  </from>
                  <to>
                    <xdr:col>5</xdr:col>
                    <xdr:colOff>323850</xdr:colOff>
                    <xdr:row>142</xdr:row>
                    <xdr:rowOff>323850</xdr:rowOff>
                  </to>
                </anchor>
              </controlPr>
            </control>
          </mc:Choice>
        </mc:AlternateContent>
        <mc:AlternateContent xmlns:mc="http://schemas.openxmlformats.org/markup-compatibility/2006">
          <mc:Choice Requires="x14">
            <control shapeId="10709" r:id="rId282" name="Check Box 469">
              <controlPr defaultSize="0" autoFill="0" autoLine="0" autoPict="0" altText="Check Box">
                <anchor moveWithCells="1">
                  <from>
                    <xdr:col>5</xdr:col>
                    <xdr:colOff>95250</xdr:colOff>
                    <xdr:row>143</xdr:row>
                    <xdr:rowOff>114300</xdr:rowOff>
                  </from>
                  <to>
                    <xdr:col>5</xdr:col>
                    <xdr:colOff>323850</xdr:colOff>
                    <xdr:row>143</xdr:row>
                    <xdr:rowOff>323850</xdr:rowOff>
                  </to>
                </anchor>
              </controlPr>
            </control>
          </mc:Choice>
        </mc:AlternateContent>
        <mc:AlternateContent xmlns:mc="http://schemas.openxmlformats.org/markup-compatibility/2006">
          <mc:Choice Requires="x14">
            <control shapeId="10710" r:id="rId283" name="Check Box 470">
              <controlPr defaultSize="0" autoFill="0" autoLine="0" autoPict="0" altText="Check Box">
                <anchor moveWithCells="1">
                  <from>
                    <xdr:col>5</xdr:col>
                    <xdr:colOff>95250</xdr:colOff>
                    <xdr:row>144</xdr:row>
                    <xdr:rowOff>114300</xdr:rowOff>
                  </from>
                  <to>
                    <xdr:col>5</xdr:col>
                    <xdr:colOff>323850</xdr:colOff>
                    <xdr:row>144</xdr:row>
                    <xdr:rowOff>323850</xdr:rowOff>
                  </to>
                </anchor>
              </controlPr>
            </control>
          </mc:Choice>
        </mc:AlternateContent>
        <mc:AlternateContent xmlns:mc="http://schemas.openxmlformats.org/markup-compatibility/2006">
          <mc:Choice Requires="x14">
            <control shapeId="10711" r:id="rId284" name="Check Box 471">
              <controlPr defaultSize="0" autoFill="0" autoLine="0" autoPict="0" altText="Check Box">
                <anchor moveWithCells="1">
                  <from>
                    <xdr:col>5</xdr:col>
                    <xdr:colOff>95250</xdr:colOff>
                    <xdr:row>145</xdr:row>
                    <xdr:rowOff>114300</xdr:rowOff>
                  </from>
                  <to>
                    <xdr:col>5</xdr:col>
                    <xdr:colOff>323850</xdr:colOff>
                    <xdr:row>145</xdr:row>
                    <xdr:rowOff>323850</xdr:rowOff>
                  </to>
                </anchor>
              </controlPr>
            </control>
          </mc:Choice>
        </mc:AlternateContent>
        <mc:AlternateContent xmlns:mc="http://schemas.openxmlformats.org/markup-compatibility/2006">
          <mc:Choice Requires="x14">
            <control shapeId="10712" r:id="rId285" name="Check Box 472">
              <controlPr defaultSize="0" autoFill="0" autoLine="0" autoPict="0" altText="Check Box">
                <anchor moveWithCells="1">
                  <from>
                    <xdr:col>5</xdr:col>
                    <xdr:colOff>95250</xdr:colOff>
                    <xdr:row>146</xdr:row>
                    <xdr:rowOff>114300</xdr:rowOff>
                  </from>
                  <to>
                    <xdr:col>5</xdr:col>
                    <xdr:colOff>323850</xdr:colOff>
                    <xdr:row>146</xdr:row>
                    <xdr:rowOff>323850</xdr:rowOff>
                  </to>
                </anchor>
              </controlPr>
            </control>
          </mc:Choice>
        </mc:AlternateContent>
        <mc:AlternateContent xmlns:mc="http://schemas.openxmlformats.org/markup-compatibility/2006">
          <mc:Choice Requires="x14">
            <control shapeId="10713" r:id="rId286" name="Check Box 473">
              <controlPr defaultSize="0" autoFill="0" autoLine="0" autoPict="0" altText="Check Box">
                <anchor moveWithCells="1">
                  <from>
                    <xdr:col>5</xdr:col>
                    <xdr:colOff>95250</xdr:colOff>
                    <xdr:row>150</xdr:row>
                    <xdr:rowOff>114300</xdr:rowOff>
                  </from>
                  <to>
                    <xdr:col>5</xdr:col>
                    <xdr:colOff>323850</xdr:colOff>
                    <xdr:row>150</xdr:row>
                    <xdr:rowOff>323850</xdr:rowOff>
                  </to>
                </anchor>
              </controlPr>
            </control>
          </mc:Choice>
        </mc:AlternateContent>
        <mc:AlternateContent xmlns:mc="http://schemas.openxmlformats.org/markup-compatibility/2006">
          <mc:Choice Requires="x14">
            <control shapeId="10714" r:id="rId287" name="Check Box 474">
              <controlPr defaultSize="0" autoFill="0" autoLine="0" autoPict="0" altText="Check Box">
                <anchor moveWithCells="1">
                  <from>
                    <xdr:col>5</xdr:col>
                    <xdr:colOff>95250</xdr:colOff>
                    <xdr:row>151</xdr:row>
                    <xdr:rowOff>114300</xdr:rowOff>
                  </from>
                  <to>
                    <xdr:col>5</xdr:col>
                    <xdr:colOff>323850</xdr:colOff>
                    <xdr:row>151</xdr:row>
                    <xdr:rowOff>323850</xdr:rowOff>
                  </to>
                </anchor>
              </controlPr>
            </control>
          </mc:Choice>
        </mc:AlternateContent>
        <mc:AlternateContent xmlns:mc="http://schemas.openxmlformats.org/markup-compatibility/2006">
          <mc:Choice Requires="x14">
            <control shapeId="10715" r:id="rId288" name="Check Box 475">
              <controlPr defaultSize="0" autoFill="0" autoLine="0" autoPict="0" altText="Check Box">
                <anchor moveWithCells="1">
                  <from>
                    <xdr:col>5</xdr:col>
                    <xdr:colOff>95250</xdr:colOff>
                    <xdr:row>145</xdr:row>
                    <xdr:rowOff>114300</xdr:rowOff>
                  </from>
                  <to>
                    <xdr:col>5</xdr:col>
                    <xdr:colOff>323850</xdr:colOff>
                    <xdr:row>145</xdr:row>
                    <xdr:rowOff>323850</xdr:rowOff>
                  </to>
                </anchor>
              </controlPr>
            </control>
          </mc:Choice>
        </mc:AlternateContent>
        <mc:AlternateContent xmlns:mc="http://schemas.openxmlformats.org/markup-compatibility/2006">
          <mc:Choice Requires="x14">
            <control shapeId="10716" r:id="rId289" name="Check Box 476">
              <controlPr defaultSize="0" autoFill="0" autoLine="0" autoPict="0" altText="Check Box">
                <anchor moveWithCells="1">
                  <from>
                    <xdr:col>5</xdr:col>
                    <xdr:colOff>95250</xdr:colOff>
                    <xdr:row>154</xdr:row>
                    <xdr:rowOff>114300</xdr:rowOff>
                  </from>
                  <to>
                    <xdr:col>5</xdr:col>
                    <xdr:colOff>323850</xdr:colOff>
                    <xdr:row>154</xdr:row>
                    <xdr:rowOff>323850</xdr:rowOff>
                  </to>
                </anchor>
              </controlPr>
            </control>
          </mc:Choice>
        </mc:AlternateContent>
        <mc:AlternateContent xmlns:mc="http://schemas.openxmlformats.org/markup-compatibility/2006">
          <mc:Choice Requires="x14">
            <control shapeId="10717" r:id="rId290" name="Check Box 477">
              <controlPr defaultSize="0" autoFill="0" autoLine="0" autoPict="0" altText="Check Box">
                <anchor moveWithCells="1">
                  <from>
                    <xdr:col>3</xdr:col>
                    <xdr:colOff>95250</xdr:colOff>
                    <xdr:row>155</xdr:row>
                    <xdr:rowOff>114300</xdr:rowOff>
                  </from>
                  <to>
                    <xdr:col>3</xdr:col>
                    <xdr:colOff>323850</xdr:colOff>
                    <xdr:row>155</xdr:row>
                    <xdr:rowOff>323850</xdr:rowOff>
                  </to>
                </anchor>
              </controlPr>
            </control>
          </mc:Choice>
        </mc:AlternateContent>
        <mc:AlternateContent xmlns:mc="http://schemas.openxmlformats.org/markup-compatibility/2006">
          <mc:Choice Requires="x14">
            <control shapeId="10718" r:id="rId291" name="Check Box 478">
              <controlPr defaultSize="0" autoFill="0" autoLine="0" autoPict="0" altText="Check Box">
                <anchor moveWithCells="1">
                  <from>
                    <xdr:col>5</xdr:col>
                    <xdr:colOff>95250</xdr:colOff>
                    <xdr:row>147</xdr:row>
                    <xdr:rowOff>114300</xdr:rowOff>
                  </from>
                  <to>
                    <xdr:col>5</xdr:col>
                    <xdr:colOff>323850</xdr:colOff>
                    <xdr:row>147</xdr:row>
                    <xdr:rowOff>323850</xdr:rowOff>
                  </to>
                </anchor>
              </controlPr>
            </control>
          </mc:Choice>
        </mc:AlternateContent>
        <mc:AlternateContent xmlns:mc="http://schemas.openxmlformats.org/markup-compatibility/2006">
          <mc:Choice Requires="x14">
            <control shapeId="10719" r:id="rId292" name="Check Box 479">
              <controlPr defaultSize="0" autoFill="0" autoLine="0" autoPict="0" altText="Check Box">
                <anchor moveWithCells="1">
                  <from>
                    <xdr:col>1</xdr:col>
                    <xdr:colOff>104775</xdr:colOff>
                    <xdr:row>161</xdr:row>
                    <xdr:rowOff>114300</xdr:rowOff>
                  </from>
                  <to>
                    <xdr:col>1</xdr:col>
                    <xdr:colOff>333375</xdr:colOff>
                    <xdr:row>161</xdr:row>
                    <xdr:rowOff>323850</xdr:rowOff>
                  </to>
                </anchor>
              </controlPr>
            </control>
          </mc:Choice>
        </mc:AlternateContent>
        <mc:AlternateContent xmlns:mc="http://schemas.openxmlformats.org/markup-compatibility/2006">
          <mc:Choice Requires="x14">
            <control shapeId="10720" r:id="rId293" name="Check Box 480">
              <controlPr defaultSize="0" autoFill="0" autoLine="0" autoPict="0" altText="Check Box">
                <anchor moveWithCells="1">
                  <from>
                    <xdr:col>1</xdr:col>
                    <xdr:colOff>95250</xdr:colOff>
                    <xdr:row>162</xdr:row>
                    <xdr:rowOff>123825</xdr:rowOff>
                  </from>
                  <to>
                    <xdr:col>1</xdr:col>
                    <xdr:colOff>323850</xdr:colOff>
                    <xdr:row>162</xdr:row>
                    <xdr:rowOff>333375</xdr:rowOff>
                  </to>
                </anchor>
              </controlPr>
            </control>
          </mc:Choice>
        </mc:AlternateContent>
        <mc:AlternateContent xmlns:mc="http://schemas.openxmlformats.org/markup-compatibility/2006">
          <mc:Choice Requires="x14">
            <control shapeId="10721" r:id="rId294" name="Check Box 481">
              <controlPr defaultSize="0" autoFill="0" autoLine="0" autoPict="0" altText="Check Box">
                <anchor moveWithCells="1">
                  <from>
                    <xdr:col>1</xdr:col>
                    <xdr:colOff>104775</xdr:colOff>
                    <xdr:row>163</xdr:row>
                    <xdr:rowOff>123825</xdr:rowOff>
                  </from>
                  <to>
                    <xdr:col>1</xdr:col>
                    <xdr:colOff>333375</xdr:colOff>
                    <xdr:row>163</xdr:row>
                    <xdr:rowOff>333375</xdr:rowOff>
                  </to>
                </anchor>
              </controlPr>
            </control>
          </mc:Choice>
        </mc:AlternateContent>
        <mc:AlternateContent xmlns:mc="http://schemas.openxmlformats.org/markup-compatibility/2006">
          <mc:Choice Requires="x14">
            <control shapeId="10722" r:id="rId295" name="Check Box 482">
              <controlPr defaultSize="0" autoFill="0" autoLine="0" autoPict="0" altText="Check Box">
                <anchor moveWithCells="1">
                  <from>
                    <xdr:col>1</xdr:col>
                    <xdr:colOff>95250</xdr:colOff>
                    <xdr:row>164</xdr:row>
                    <xdr:rowOff>104775</xdr:rowOff>
                  </from>
                  <to>
                    <xdr:col>1</xdr:col>
                    <xdr:colOff>323850</xdr:colOff>
                    <xdr:row>164</xdr:row>
                    <xdr:rowOff>314325</xdr:rowOff>
                  </to>
                </anchor>
              </controlPr>
            </control>
          </mc:Choice>
        </mc:AlternateContent>
        <mc:AlternateContent xmlns:mc="http://schemas.openxmlformats.org/markup-compatibility/2006">
          <mc:Choice Requires="x14">
            <control shapeId="10723" r:id="rId296" name="Check Box 483">
              <controlPr defaultSize="0" autoFill="0" autoLine="0" autoPict="0" altText="Check Box">
                <anchor moveWithCells="1">
                  <from>
                    <xdr:col>1</xdr:col>
                    <xdr:colOff>95250</xdr:colOff>
                    <xdr:row>165</xdr:row>
                    <xdr:rowOff>104775</xdr:rowOff>
                  </from>
                  <to>
                    <xdr:col>1</xdr:col>
                    <xdr:colOff>323850</xdr:colOff>
                    <xdr:row>165</xdr:row>
                    <xdr:rowOff>314325</xdr:rowOff>
                  </to>
                </anchor>
              </controlPr>
            </control>
          </mc:Choice>
        </mc:AlternateContent>
        <mc:AlternateContent xmlns:mc="http://schemas.openxmlformats.org/markup-compatibility/2006">
          <mc:Choice Requires="x14">
            <control shapeId="10724" r:id="rId297" name="Check Box 484">
              <controlPr defaultSize="0" autoFill="0" autoLine="0" autoPict="0" altText="Check Box">
                <anchor moveWithCells="1">
                  <from>
                    <xdr:col>1</xdr:col>
                    <xdr:colOff>95250</xdr:colOff>
                    <xdr:row>166</xdr:row>
                    <xdr:rowOff>114300</xdr:rowOff>
                  </from>
                  <to>
                    <xdr:col>1</xdr:col>
                    <xdr:colOff>323850</xdr:colOff>
                    <xdr:row>166</xdr:row>
                    <xdr:rowOff>323850</xdr:rowOff>
                  </to>
                </anchor>
              </controlPr>
            </control>
          </mc:Choice>
        </mc:AlternateContent>
        <mc:AlternateContent xmlns:mc="http://schemas.openxmlformats.org/markup-compatibility/2006">
          <mc:Choice Requires="x14">
            <control shapeId="10725" r:id="rId298" name="Check Box 485">
              <controlPr defaultSize="0" autoFill="0" autoLine="0" autoPict="0" altText="Check Box">
                <anchor moveWithCells="1">
                  <from>
                    <xdr:col>1</xdr:col>
                    <xdr:colOff>95250</xdr:colOff>
                    <xdr:row>167</xdr:row>
                    <xdr:rowOff>114300</xdr:rowOff>
                  </from>
                  <to>
                    <xdr:col>1</xdr:col>
                    <xdr:colOff>323850</xdr:colOff>
                    <xdr:row>167</xdr:row>
                    <xdr:rowOff>323850</xdr:rowOff>
                  </to>
                </anchor>
              </controlPr>
            </control>
          </mc:Choice>
        </mc:AlternateContent>
        <mc:AlternateContent xmlns:mc="http://schemas.openxmlformats.org/markup-compatibility/2006">
          <mc:Choice Requires="x14">
            <control shapeId="10726" r:id="rId299" name="Check Box 486">
              <controlPr defaultSize="0" autoFill="0" autoLine="0" autoPict="0" altText="Check Box">
                <anchor moveWithCells="1">
                  <from>
                    <xdr:col>1</xdr:col>
                    <xdr:colOff>95250</xdr:colOff>
                    <xdr:row>170</xdr:row>
                    <xdr:rowOff>114300</xdr:rowOff>
                  </from>
                  <to>
                    <xdr:col>1</xdr:col>
                    <xdr:colOff>323850</xdr:colOff>
                    <xdr:row>170</xdr:row>
                    <xdr:rowOff>323850</xdr:rowOff>
                  </to>
                </anchor>
              </controlPr>
            </control>
          </mc:Choice>
        </mc:AlternateContent>
        <mc:AlternateContent xmlns:mc="http://schemas.openxmlformats.org/markup-compatibility/2006">
          <mc:Choice Requires="x14">
            <control shapeId="10727" r:id="rId300" name="Check Box 487">
              <controlPr defaultSize="0" autoFill="0" autoLine="0" autoPict="0" altText="Check Box">
                <anchor moveWithCells="1">
                  <from>
                    <xdr:col>1</xdr:col>
                    <xdr:colOff>95250</xdr:colOff>
                    <xdr:row>171</xdr:row>
                    <xdr:rowOff>114300</xdr:rowOff>
                  </from>
                  <to>
                    <xdr:col>1</xdr:col>
                    <xdr:colOff>323850</xdr:colOff>
                    <xdr:row>171</xdr:row>
                    <xdr:rowOff>323850</xdr:rowOff>
                  </to>
                </anchor>
              </controlPr>
            </control>
          </mc:Choice>
        </mc:AlternateContent>
        <mc:AlternateContent xmlns:mc="http://schemas.openxmlformats.org/markup-compatibility/2006">
          <mc:Choice Requires="x14">
            <control shapeId="10728" r:id="rId301" name="Check Box 488">
              <controlPr defaultSize="0" autoFill="0" autoLine="0" autoPict="0" altText="Check Box">
                <anchor moveWithCells="1">
                  <from>
                    <xdr:col>1</xdr:col>
                    <xdr:colOff>95250</xdr:colOff>
                    <xdr:row>172</xdr:row>
                    <xdr:rowOff>114300</xdr:rowOff>
                  </from>
                  <to>
                    <xdr:col>1</xdr:col>
                    <xdr:colOff>323850</xdr:colOff>
                    <xdr:row>172</xdr:row>
                    <xdr:rowOff>323850</xdr:rowOff>
                  </to>
                </anchor>
              </controlPr>
            </control>
          </mc:Choice>
        </mc:AlternateContent>
        <mc:AlternateContent xmlns:mc="http://schemas.openxmlformats.org/markup-compatibility/2006">
          <mc:Choice Requires="x14">
            <control shapeId="10729" r:id="rId302" name="Check Box 489">
              <controlPr defaultSize="0" autoFill="0" autoLine="0" autoPict="0" altText="Check Box">
                <anchor moveWithCells="1">
                  <from>
                    <xdr:col>1</xdr:col>
                    <xdr:colOff>95250</xdr:colOff>
                    <xdr:row>174</xdr:row>
                    <xdr:rowOff>114300</xdr:rowOff>
                  </from>
                  <to>
                    <xdr:col>1</xdr:col>
                    <xdr:colOff>323850</xdr:colOff>
                    <xdr:row>174</xdr:row>
                    <xdr:rowOff>323850</xdr:rowOff>
                  </to>
                </anchor>
              </controlPr>
            </control>
          </mc:Choice>
        </mc:AlternateContent>
        <mc:AlternateContent xmlns:mc="http://schemas.openxmlformats.org/markup-compatibility/2006">
          <mc:Choice Requires="x14">
            <control shapeId="10730" r:id="rId303" name="Check Box 490">
              <controlPr defaultSize="0" autoFill="0" autoLine="0" autoPict="0" altText="Check Box">
                <anchor moveWithCells="1">
                  <from>
                    <xdr:col>1</xdr:col>
                    <xdr:colOff>95250</xdr:colOff>
                    <xdr:row>175</xdr:row>
                    <xdr:rowOff>114300</xdr:rowOff>
                  </from>
                  <to>
                    <xdr:col>1</xdr:col>
                    <xdr:colOff>323850</xdr:colOff>
                    <xdr:row>175</xdr:row>
                    <xdr:rowOff>323850</xdr:rowOff>
                  </to>
                </anchor>
              </controlPr>
            </control>
          </mc:Choice>
        </mc:AlternateContent>
        <mc:AlternateContent xmlns:mc="http://schemas.openxmlformats.org/markup-compatibility/2006">
          <mc:Choice Requires="x14">
            <control shapeId="10731" r:id="rId304" name="Check Box 491">
              <controlPr defaultSize="0" autoFill="0" autoLine="0" autoPict="0" altText="Check Box">
                <anchor moveWithCells="1">
                  <from>
                    <xdr:col>1</xdr:col>
                    <xdr:colOff>95250</xdr:colOff>
                    <xdr:row>176</xdr:row>
                    <xdr:rowOff>114300</xdr:rowOff>
                  </from>
                  <to>
                    <xdr:col>1</xdr:col>
                    <xdr:colOff>323850</xdr:colOff>
                    <xdr:row>176</xdr:row>
                    <xdr:rowOff>323850</xdr:rowOff>
                  </to>
                </anchor>
              </controlPr>
            </control>
          </mc:Choice>
        </mc:AlternateContent>
        <mc:AlternateContent xmlns:mc="http://schemas.openxmlformats.org/markup-compatibility/2006">
          <mc:Choice Requires="x14">
            <control shapeId="10732" r:id="rId305" name="Check Box 492">
              <controlPr defaultSize="0" autoFill="0" autoLine="0" autoPict="0" altText="Check Box">
                <anchor moveWithCells="1">
                  <from>
                    <xdr:col>3</xdr:col>
                    <xdr:colOff>95250</xdr:colOff>
                    <xdr:row>161</xdr:row>
                    <xdr:rowOff>114300</xdr:rowOff>
                  </from>
                  <to>
                    <xdr:col>3</xdr:col>
                    <xdr:colOff>323850</xdr:colOff>
                    <xdr:row>161</xdr:row>
                    <xdr:rowOff>323850</xdr:rowOff>
                  </to>
                </anchor>
              </controlPr>
            </control>
          </mc:Choice>
        </mc:AlternateContent>
        <mc:AlternateContent xmlns:mc="http://schemas.openxmlformats.org/markup-compatibility/2006">
          <mc:Choice Requires="x14">
            <control shapeId="10733" r:id="rId306" name="Check Box 493">
              <controlPr defaultSize="0" autoFill="0" autoLine="0" autoPict="0" altText="Check Box">
                <anchor moveWithCells="1">
                  <from>
                    <xdr:col>3</xdr:col>
                    <xdr:colOff>95250</xdr:colOff>
                    <xdr:row>162</xdr:row>
                    <xdr:rowOff>114300</xdr:rowOff>
                  </from>
                  <to>
                    <xdr:col>3</xdr:col>
                    <xdr:colOff>323850</xdr:colOff>
                    <xdr:row>162</xdr:row>
                    <xdr:rowOff>323850</xdr:rowOff>
                  </to>
                </anchor>
              </controlPr>
            </control>
          </mc:Choice>
        </mc:AlternateContent>
        <mc:AlternateContent xmlns:mc="http://schemas.openxmlformats.org/markup-compatibility/2006">
          <mc:Choice Requires="x14">
            <control shapeId="10734" r:id="rId307" name="Check Box 494">
              <controlPr defaultSize="0" autoFill="0" autoLine="0" autoPict="0" altText="Check Box">
                <anchor moveWithCells="1">
                  <from>
                    <xdr:col>3</xdr:col>
                    <xdr:colOff>95250</xdr:colOff>
                    <xdr:row>163</xdr:row>
                    <xdr:rowOff>114300</xdr:rowOff>
                  </from>
                  <to>
                    <xdr:col>3</xdr:col>
                    <xdr:colOff>323850</xdr:colOff>
                    <xdr:row>163</xdr:row>
                    <xdr:rowOff>323850</xdr:rowOff>
                  </to>
                </anchor>
              </controlPr>
            </control>
          </mc:Choice>
        </mc:AlternateContent>
        <mc:AlternateContent xmlns:mc="http://schemas.openxmlformats.org/markup-compatibility/2006">
          <mc:Choice Requires="x14">
            <control shapeId="10735" r:id="rId308" name="Check Box 495">
              <controlPr defaultSize="0" autoFill="0" autoLine="0" autoPict="0" altText="Check Box">
                <anchor moveWithCells="1">
                  <from>
                    <xdr:col>3</xdr:col>
                    <xdr:colOff>95250</xdr:colOff>
                    <xdr:row>164</xdr:row>
                    <xdr:rowOff>114300</xdr:rowOff>
                  </from>
                  <to>
                    <xdr:col>3</xdr:col>
                    <xdr:colOff>323850</xdr:colOff>
                    <xdr:row>164</xdr:row>
                    <xdr:rowOff>323850</xdr:rowOff>
                  </to>
                </anchor>
              </controlPr>
            </control>
          </mc:Choice>
        </mc:AlternateContent>
        <mc:AlternateContent xmlns:mc="http://schemas.openxmlformats.org/markup-compatibility/2006">
          <mc:Choice Requires="x14">
            <control shapeId="10736" r:id="rId309" name="Check Box 496">
              <controlPr defaultSize="0" autoFill="0" autoLine="0" autoPict="0" altText="Check Box">
                <anchor moveWithCells="1">
                  <from>
                    <xdr:col>3</xdr:col>
                    <xdr:colOff>95250</xdr:colOff>
                    <xdr:row>165</xdr:row>
                    <xdr:rowOff>114300</xdr:rowOff>
                  </from>
                  <to>
                    <xdr:col>3</xdr:col>
                    <xdr:colOff>323850</xdr:colOff>
                    <xdr:row>165</xdr:row>
                    <xdr:rowOff>323850</xdr:rowOff>
                  </to>
                </anchor>
              </controlPr>
            </control>
          </mc:Choice>
        </mc:AlternateContent>
        <mc:AlternateContent xmlns:mc="http://schemas.openxmlformats.org/markup-compatibility/2006">
          <mc:Choice Requires="x14">
            <control shapeId="10737" r:id="rId310" name="Check Box 497">
              <controlPr defaultSize="0" autoFill="0" autoLine="0" autoPict="0" altText="Check Box">
                <anchor moveWithCells="1">
                  <from>
                    <xdr:col>3</xdr:col>
                    <xdr:colOff>95250</xdr:colOff>
                    <xdr:row>166</xdr:row>
                    <xdr:rowOff>114300</xdr:rowOff>
                  </from>
                  <to>
                    <xdr:col>3</xdr:col>
                    <xdr:colOff>323850</xdr:colOff>
                    <xdr:row>166</xdr:row>
                    <xdr:rowOff>323850</xdr:rowOff>
                  </to>
                </anchor>
              </controlPr>
            </control>
          </mc:Choice>
        </mc:AlternateContent>
        <mc:AlternateContent xmlns:mc="http://schemas.openxmlformats.org/markup-compatibility/2006">
          <mc:Choice Requires="x14">
            <control shapeId="10738" r:id="rId311" name="Check Box 498">
              <controlPr defaultSize="0" autoFill="0" autoLine="0" autoPict="0" altText="Check Box">
                <anchor moveWithCells="1">
                  <from>
                    <xdr:col>3</xdr:col>
                    <xdr:colOff>95250</xdr:colOff>
                    <xdr:row>167</xdr:row>
                    <xdr:rowOff>114300</xdr:rowOff>
                  </from>
                  <to>
                    <xdr:col>3</xdr:col>
                    <xdr:colOff>323850</xdr:colOff>
                    <xdr:row>167</xdr:row>
                    <xdr:rowOff>323850</xdr:rowOff>
                  </to>
                </anchor>
              </controlPr>
            </control>
          </mc:Choice>
        </mc:AlternateContent>
        <mc:AlternateContent xmlns:mc="http://schemas.openxmlformats.org/markup-compatibility/2006">
          <mc:Choice Requires="x14">
            <control shapeId="10739" r:id="rId312" name="Check Box 499">
              <controlPr defaultSize="0" autoFill="0" autoLine="0" autoPict="0" altText="Check Box">
                <anchor moveWithCells="1">
                  <from>
                    <xdr:col>3</xdr:col>
                    <xdr:colOff>95250</xdr:colOff>
                    <xdr:row>170</xdr:row>
                    <xdr:rowOff>114300</xdr:rowOff>
                  </from>
                  <to>
                    <xdr:col>3</xdr:col>
                    <xdr:colOff>323850</xdr:colOff>
                    <xdr:row>170</xdr:row>
                    <xdr:rowOff>323850</xdr:rowOff>
                  </to>
                </anchor>
              </controlPr>
            </control>
          </mc:Choice>
        </mc:AlternateContent>
        <mc:AlternateContent xmlns:mc="http://schemas.openxmlformats.org/markup-compatibility/2006">
          <mc:Choice Requires="x14">
            <control shapeId="10740" r:id="rId313" name="Check Box 500">
              <controlPr defaultSize="0" autoFill="0" autoLine="0" autoPict="0" altText="Check Box">
                <anchor moveWithCells="1">
                  <from>
                    <xdr:col>3</xdr:col>
                    <xdr:colOff>95250</xdr:colOff>
                    <xdr:row>171</xdr:row>
                    <xdr:rowOff>114300</xdr:rowOff>
                  </from>
                  <to>
                    <xdr:col>3</xdr:col>
                    <xdr:colOff>323850</xdr:colOff>
                    <xdr:row>171</xdr:row>
                    <xdr:rowOff>323850</xdr:rowOff>
                  </to>
                </anchor>
              </controlPr>
            </control>
          </mc:Choice>
        </mc:AlternateContent>
        <mc:AlternateContent xmlns:mc="http://schemas.openxmlformats.org/markup-compatibility/2006">
          <mc:Choice Requires="x14">
            <control shapeId="10741" r:id="rId314" name="Check Box 501">
              <controlPr defaultSize="0" autoFill="0" autoLine="0" autoPict="0" altText="Check Box">
                <anchor moveWithCells="1">
                  <from>
                    <xdr:col>3</xdr:col>
                    <xdr:colOff>95250</xdr:colOff>
                    <xdr:row>174</xdr:row>
                    <xdr:rowOff>114300</xdr:rowOff>
                  </from>
                  <to>
                    <xdr:col>3</xdr:col>
                    <xdr:colOff>323850</xdr:colOff>
                    <xdr:row>174</xdr:row>
                    <xdr:rowOff>323850</xdr:rowOff>
                  </to>
                </anchor>
              </controlPr>
            </control>
          </mc:Choice>
        </mc:AlternateContent>
        <mc:AlternateContent xmlns:mc="http://schemas.openxmlformats.org/markup-compatibility/2006">
          <mc:Choice Requires="x14">
            <control shapeId="10742" r:id="rId315" name="Check Box 502">
              <controlPr defaultSize="0" autoFill="0" autoLine="0" autoPict="0" altText="Check Box">
                <anchor moveWithCells="1">
                  <from>
                    <xdr:col>3</xdr:col>
                    <xdr:colOff>95250</xdr:colOff>
                    <xdr:row>165</xdr:row>
                    <xdr:rowOff>114300</xdr:rowOff>
                  </from>
                  <to>
                    <xdr:col>3</xdr:col>
                    <xdr:colOff>323850</xdr:colOff>
                    <xdr:row>165</xdr:row>
                    <xdr:rowOff>323850</xdr:rowOff>
                  </to>
                </anchor>
              </controlPr>
            </control>
          </mc:Choice>
        </mc:AlternateContent>
        <mc:AlternateContent xmlns:mc="http://schemas.openxmlformats.org/markup-compatibility/2006">
          <mc:Choice Requires="x14">
            <control shapeId="10743" r:id="rId316" name="Check Box 503">
              <controlPr defaultSize="0" autoFill="0" autoLine="0" autoPict="0" altText="Check Box">
                <anchor moveWithCells="1">
                  <from>
                    <xdr:col>5</xdr:col>
                    <xdr:colOff>95250</xdr:colOff>
                    <xdr:row>161</xdr:row>
                    <xdr:rowOff>114300</xdr:rowOff>
                  </from>
                  <to>
                    <xdr:col>5</xdr:col>
                    <xdr:colOff>323850</xdr:colOff>
                    <xdr:row>161</xdr:row>
                    <xdr:rowOff>323850</xdr:rowOff>
                  </to>
                </anchor>
              </controlPr>
            </control>
          </mc:Choice>
        </mc:AlternateContent>
        <mc:AlternateContent xmlns:mc="http://schemas.openxmlformats.org/markup-compatibility/2006">
          <mc:Choice Requires="x14">
            <control shapeId="10744" r:id="rId317" name="Check Box 504">
              <controlPr defaultSize="0" autoFill="0" autoLine="0" autoPict="0" altText="Check Box">
                <anchor moveWithCells="1">
                  <from>
                    <xdr:col>5</xdr:col>
                    <xdr:colOff>95250</xdr:colOff>
                    <xdr:row>162</xdr:row>
                    <xdr:rowOff>114300</xdr:rowOff>
                  </from>
                  <to>
                    <xdr:col>5</xdr:col>
                    <xdr:colOff>323850</xdr:colOff>
                    <xdr:row>162</xdr:row>
                    <xdr:rowOff>323850</xdr:rowOff>
                  </to>
                </anchor>
              </controlPr>
            </control>
          </mc:Choice>
        </mc:AlternateContent>
        <mc:AlternateContent xmlns:mc="http://schemas.openxmlformats.org/markup-compatibility/2006">
          <mc:Choice Requires="x14">
            <control shapeId="10745" r:id="rId318" name="Check Box 505">
              <controlPr defaultSize="0" autoFill="0" autoLine="0" autoPict="0" altText="Check Box">
                <anchor moveWithCells="1">
                  <from>
                    <xdr:col>5</xdr:col>
                    <xdr:colOff>95250</xdr:colOff>
                    <xdr:row>163</xdr:row>
                    <xdr:rowOff>114300</xdr:rowOff>
                  </from>
                  <to>
                    <xdr:col>5</xdr:col>
                    <xdr:colOff>323850</xdr:colOff>
                    <xdr:row>163</xdr:row>
                    <xdr:rowOff>323850</xdr:rowOff>
                  </to>
                </anchor>
              </controlPr>
            </control>
          </mc:Choice>
        </mc:AlternateContent>
        <mc:AlternateContent xmlns:mc="http://schemas.openxmlformats.org/markup-compatibility/2006">
          <mc:Choice Requires="x14">
            <control shapeId="10746" r:id="rId319" name="Check Box 506">
              <controlPr defaultSize="0" autoFill="0" autoLine="0" autoPict="0" altText="Check Box">
                <anchor moveWithCells="1">
                  <from>
                    <xdr:col>5</xdr:col>
                    <xdr:colOff>95250</xdr:colOff>
                    <xdr:row>164</xdr:row>
                    <xdr:rowOff>114300</xdr:rowOff>
                  </from>
                  <to>
                    <xdr:col>5</xdr:col>
                    <xdr:colOff>323850</xdr:colOff>
                    <xdr:row>164</xdr:row>
                    <xdr:rowOff>323850</xdr:rowOff>
                  </to>
                </anchor>
              </controlPr>
            </control>
          </mc:Choice>
        </mc:AlternateContent>
        <mc:AlternateContent xmlns:mc="http://schemas.openxmlformats.org/markup-compatibility/2006">
          <mc:Choice Requires="x14">
            <control shapeId="10747" r:id="rId320" name="Check Box 507">
              <controlPr defaultSize="0" autoFill="0" autoLine="0" autoPict="0" altText="Check Box">
                <anchor moveWithCells="1">
                  <from>
                    <xdr:col>5</xdr:col>
                    <xdr:colOff>95250</xdr:colOff>
                    <xdr:row>165</xdr:row>
                    <xdr:rowOff>114300</xdr:rowOff>
                  </from>
                  <to>
                    <xdr:col>5</xdr:col>
                    <xdr:colOff>323850</xdr:colOff>
                    <xdr:row>165</xdr:row>
                    <xdr:rowOff>323850</xdr:rowOff>
                  </to>
                </anchor>
              </controlPr>
            </control>
          </mc:Choice>
        </mc:AlternateContent>
        <mc:AlternateContent xmlns:mc="http://schemas.openxmlformats.org/markup-compatibility/2006">
          <mc:Choice Requires="x14">
            <control shapeId="10748" r:id="rId321" name="Check Box 508">
              <controlPr defaultSize="0" autoFill="0" autoLine="0" autoPict="0" altText="Check Box">
                <anchor moveWithCells="1">
                  <from>
                    <xdr:col>5</xdr:col>
                    <xdr:colOff>95250</xdr:colOff>
                    <xdr:row>166</xdr:row>
                    <xdr:rowOff>114300</xdr:rowOff>
                  </from>
                  <to>
                    <xdr:col>5</xdr:col>
                    <xdr:colOff>323850</xdr:colOff>
                    <xdr:row>166</xdr:row>
                    <xdr:rowOff>323850</xdr:rowOff>
                  </to>
                </anchor>
              </controlPr>
            </control>
          </mc:Choice>
        </mc:AlternateContent>
        <mc:AlternateContent xmlns:mc="http://schemas.openxmlformats.org/markup-compatibility/2006">
          <mc:Choice Requires="x14">
            <control shapeId="10749" r:id="rId322" name="Check Box 509">
              <controlPr defaultSize="0" autoFill="0" autoLine="0" autoPict="0" altText="Check Box">
                <anchor moveWithCells="1">
                  <from>
                    <xdr:col>5</xdr:col>
                    <xdr:colOff>95250</xdr:colOff>
                    <xdr:row>170</xdr:row>
                    <xdr:rowOff>114300</xdr:rowOff>
                  </from>
                  <to>
                    <xdr:col>5</xdr:col>
                    <xdr:colOff>323850</xdr:colOff>
                    <xdr:row>170</xdr:row>
                    <xdr:rowOff>323850</xdr:rowOff>
                  </to>
                </anchor>
              </controlPr>
            </control>
          </mc:Choice>
        </mc:AlternateContent>
        <mc:AlternateContent xmlns:mc="http://schemas.openxmlformats.org/markup-compatibility/2006">
          <mc:Choice Requires="x14">
            <control shapeId="10750" r:id="rId323" name="Check Box 510">
              <controlPr defaultSize="0" autoFill="0" autoLine="0" autoPict="0" altText="Check Box">
                <anchor moveWithCells="1">
                  <from>
                    <xdr:col>5</xdr:col>
                    <xdr:colOff>95250</xdr:colOff>
                    <xdr:row>171</xdr:row>
                    <xdr:rowOff>114300</xdr:rowOff>
                  </from>
                  <to>
                    <xdr:col>5</xdr:col>
                    <xdr:colOff>323850</xdr:colOff>
                    <xdr:row>171</xdr:row>
                    <xdr:rowOff>323850</xdr:rowOff>
                  </to>
                </anchor>
              </controlPr>
            </control>
          </mc:Choice>
        </mc:AlternateContent>
        <mc:AlternateContent xmlns:mc="http://schemas.openxmlformats.org/markup-compatibility/2006">
          <mc:Choice Requires="x14">
            <control shapeId="10751" r:id="rId324" name="Check Box 511">
              <controlPr defaultSize="0" autoFill="0" autoLine="0" autoPict="0" altText="Check Box">
                <anchor moveWithCells="1">
                  <from>
                    <xdr:col>5</xdr:col>
                    <xdr:colOff>95250</xdr:colOff>
                    <xdr:row>165</xdr:row>
                    <xdr:rowOff>114300</xdr:rowOff>
                  </from>
                  <to>
                    <xdr:col>5</xdr:col>
                    <xdr:colOff>323850</xdr:colOff>
                    <xdr:row>165</xdr:row>
                    <xdr:rowOff>323850</xdr:rowOff>
                  </to>
                </anchor>
              </controlPr>
            </control>
          </mc:Choice>
        </mc:AlternateContent>
        <mc:AlternateContent xmlns:mc="http://schemas.openxmlformats.org/markup-compatibility/2006">
          <mc:Choice Requires="x14">
            <control shapeId="10752" r:id="rId325" name="Check Box 512">
              <controlPr defaultSize="0" autoFill="0" autoLine="0" autoPict="0" altText="Check Box">
                <anchor moveWithCells="1">
                  <from>
                    <xdr:col>5</xdr:col>
                    <xdr:colOff>95250</xdr:colOff>
                    <xdr:row>174</xdr:row>
                    <xdr:rowOff>114300</xdr:rowOff>
                  </from>
                  <to>
                    <xdr:col>5</xdr:col>
                    <xdr:colOff>323850</xdr:colOff>
                    <xdr:row>174</xdr:row>
                    <xdr:rowOff>323850</xdr:rowOff>
                  </to>
                </anchor>
              </controlPr>
            </control>
          </mc:Choice>
        </mc:AlternateContent>
        <mc:AlternateContent xmlns:mc="http://schemas.openxmlformats.org/markup-compatibility/2006">
          <mc:Choice Requires="x14">
            <control shapeId="10753" r:id="rId326" name="Check Box 513">
              <controlPr defaultSize="0" autoFill="0" autoLine="0" autoPict="0" altText="Check Box">
                <anchor moveWithCells="1">
                  <from>
                    <xdr:col>3</xdr:col>
                    <xdr:colOff>95250</xdr:colOff>
                    <xdr:row>175</xdr:row>
                    <xdr:rowOff>114300</xdr:rowOff>
                  </from>
                  <to>
                    <xdr:col>3</xdr:col>
                    <xdr:colOff>323850</xdr:colOff>
                    <xdr:row>175</xdr:row>
                    <xdr:rowOff>323850</xdr:rowOff>
                  </to>
                </anchor>
              </controlPr>
            </control>
          </mc:Choice>
        </mc:AlternateContent>
        <mc:AlternateContent xmlns:mc="http://schemas.openxmlformats.org/markup-compatibility/2006">
          <mc:Choice Requires="x14">
            <control shapeId="10754" r:id="rId327" name="Check Box 514">
              <controlPr defaultSize="0" autoFill="0" autoLine="0" autoPict="0" altText="Check Box">
                <anchor moveWithCells="1">
                  <from>
                    <xdr:col>5</xdr:col>
                    <xdr:colOff>95250</xdr:colOff>
                    <xdr:row>167</xdr:row>
                    <xdr:rowOff>114300</xdr:rowOff>
                  </from>
                  <to>
                    <xdr:col>5</xdr:col>
                    <xdr:colOff>323850</xdr:colOff>
                    <xdr:row>167</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50"/>
  </sheetPr>
  <dimension ref="B1:Q103"/>
  <sheetViews>
    <sheetView showGridLines="0" showRowColHeaders="0" zoomScale="96" zoomScaleNormal="96" workbookViewId="0"/>
  </sheetViews>
  <sheetFormatPr defaultColWidth="9.140625" defaultRowHeight="11.25"/>
  <cols>
    <col min="1" max="1" width="5.140625" style="1" customWidth="1"/>
    <col min="2" max="2" width="6" style="1" customWidth="1"/>
    <col min="3" max="3" width="4" style="1" customWidth="1"/>
    <col min="4" max="4" width="17.85546875" style="1" customWidth="1"/>
    <col min="5" max="5" width="15" style="1" customWidth="1"/>
    <col min="6" max="6" width="19.42578125" style="1" customWidth="1"/>
    <col min="7" max="7" width="20.85546875" style="1" customWidth="1"/>
    <col min="8" max="8" width="25" style="1" customWidth="1"/>
    <col min="9" max="9" width="7.5703125" style="2" customWidth="1"/>
    <col min="10" max="11" width="5.7109375" style="2" customWidth="1"/>
    <col min="12" max="12" width="7" style="2" customWidth="1"/>
    <col min="13" max="13" width="7" style="113" customWidth="1"/>
    <col min="14" max="14" width="25" style="113" customWidth="1"/>
    <col min="15" max="15" width="11.5703125" style="1" customWidth="1"/>
    <col min="16" max="16" width="10.42578125" style="1" customWidth="1"/>
    <col min="17" max="17" width="2.140625" style="1" customWidth="1"/>
    <col min="18" max="16384" width="9.140625" style="1"/>
  </cols>
  <sheetData>
    <row r="1" spans="2:17" ht="27.75" customHeight="1">
      <c r="B1" s="329" t="s">
        <v>580</v>
      </c>
      <c r="C1" s="329"/>
      <c r="D1" s="329"/>
      <c r="E1" s="329"/>
      <c r="F1" s="329"/>
      <c r="G1" s="329"/>
      <c r="H1" s="329"/>
      <c r="I1" s="329"/>
      <c r="J1" s="329"/>
      <c r="K1" s="329"/>
      <c r="L1" s="329"/>
      <c r="M1" s="329"/>
      <c r="N1" s="329"/>
      <c r="O1" s="329"/>
      <c r="P1" s="329"/>
      <c r="Q1" s="147"/>
    </row>
    <row r="2" spans="2:17" ht="19.5" customHeight="1">
      <c r="B2" s="300" t="s">
        <v>444</v>
      </c>
      <c r="C2" s="300"/>
      <c r="D2" s="300"/>
      <c r="E2" s="300"/>
      <c r="F2" s="300"/>
      <c r="G2" s="300"/>
      <c r="H2" s="300"/>
      <c r="I2" s="300"/>
      <c r="J2" s="300"/>
      <c r="K2" s="300"/>
      <c r="L2" s="300"/>
      <c r="M2" s="300"/>
      <c r="N2" s="300"/>
      <c r="O2" s="300"/>
      <c r="P2" s="300"/>
      <c r="Q2" s="180"/>
    </row>
    <row r="4" spans="2:17" ht="15" customHeight="1">
      <c r="B4" s="357" t="s">
        <v>93</v>
      </c>
      <c r="C4" s="357"/>
      <c r="D4" s="357"/>
      <c r="E4" s="362">
        <f>JOBLIST!D3</f>
        <v>0</v>
      </c>
      <c r="F4" s="362"/>
      <c r="G4" s="362"/>
      <c r="H4" s="4" t="s">
        <v>6</v>
      </c>
      <c r="I4" s="338">
        <f>JOBLIST!D5</f>
        <v>0</v>
      </c>
      <c r="J4" s="338"/>
      <c r="K4" s="338"/>
      <c r="L4" s="338"/>
      <c r="M4" s="114"/>
      <c r="N4" s="114"/>
    </row>
    <row r="5" spans="2:17" ht="15" customHeight="1">
      <c r="B5" s="357"/>
      <c r="C5" s="357"/>
      <c r="D5" s="357"/>
      <c r="E5" s="362"/>
      <c r="F5" s="362"/>
      <c r="G5" s="362"/>
      <c r="H5" s="4" t="s">
        <v>7</v>
      </c>
      <c r="I5" s="339"/>
      <c r="J5" s="339"/>
      <c r="K5" s="339"/>
      <c r="L5" s="339"/>
      <c r="M5" s="119"/>
      <c r="N5" s="119"/>
    </row>
    <row r="6" spans="2:17" ht="15" customHeight="1">
      <c r="B6" s="357" t="s">
        <v>174</v>
      </c>
      <c r="C6" s="357"/>
      <c r="D6" s="357"/>
      <c r="E6" s="362" t="str">
        <f>JOBLIST!C9</f>
        <v>Activity</v>
      </c>
      <c r="F6" s="362"/>
      <c r="G6" s="362"/>
      <c r="H6" s="4" t="s">
        <v>9</v>
      </c>
      <c r="I6" s="339"/>
      <c r="J6" s="339"/>
      <c r="K6" s="339"/>
      <c r="L6" s="339"/>
      <c r="M6" s="119"/>
      <c r="N6" s="119"/>
    </row>
    <row r="7" spans="2:17" ht="15" customHeight="1">
      <c r="B7" s="357" t="s">
        <v>175</v>
      </c>
      <c r="C7" s="357"/>
      <c r="D7" s="357"/>
      <c r="E7" s="332"/>
      <c r="F7" s="332"/>
      <c r="G7" s="332"/>
      <c r="H7" s="4" t="s">
        <v>8</v>
      </c>
      <c r="I7" s="339"/>
      <c r="J7" s="339"/>
      <c r="K7" s="339"/>
      <c r="L7" s="339"/>
      <c r="M7" s="119"/>
      <c r="N7" s="119"/>
    </row>
    <row r="8" spans="2:17" ht="15" customHeight="1">
      <c r="B8" s="357" t="s">
        <v>176</v>
      </c>
      <c r="C8" s="357"/>
      <c r="D8" s="357"/>
      <c r="E8" s="332"/>
      <c r="F8" s="332"/>
      <c r="G8" s="332"/>
      <c r="H8" s="4" t="s">
        <v>10</v>
      </c>
      <c r="I8" s="2" t="s">
        <v>11</v>
      </c>
      <c r="J8" s="2" t="s">
        <v>12</v>
      </c>
      <c r="K8" s="2" t="s">
        <v>13</v>
      </c>
    </row>
    <row r="9" spans="2:17" ht="15" customHeight="1">
      <c r="B9" s="357" t="s">
        <v>177</v>
      </c>
      <c r="C9" s="357"/>
      <c r="D9" s="357"/>
      <c r="E9" s="332"/>
      <c r="F9" s="332"/>
      <c r="G9" s="332"/>
    </row>
    <row r="10" spans="2:17" ht="15" customHeight="1">
      <c r="D10" s="333"/>
      <c r="E10" s="333"/>
      <c r="I10" s="2" t="s">
        <v>14</v>
      </c>
      <c r="J10" s="2" t="s">
        <v>15</v>
      </c>
      <c r="K10" s="2" t="s">
        <v>16</v>
      </c>
    </row>
    <row r="11" spans="2:17" ht="24" customHeight="1">
      <c r="B11" s="349" t="str">
        <f>IF(B1=MATRIX!G17,"",CONCATENATE("This HIRARC is specially formatted for ",MATRIX!G17," only."))</f>
        <v/>
      </c>
      <c r="C11" s="349"/>
      <c r="D11" s="349"/>
      <c r="E11" s="349"/>
      <c r="F11" s="349"/>
      <c r="G11" s="349"/>
      <c r="H11" s="349"/>
      <c r="I11" s="349"/>
      <c r="J11" s="349"/>
      <c r="K11" s="349"/>
      <c r="L11" s="349"/>
      <c r="M11" s="349"/>
      <c r="N11" s="349"/>
      <c r="O11" s="349"/>
      <c r="P11" s="349"/>
    </row>
    <row r="12" spans="2:17" s="118" customFormat="1" ht="12.75">
      <c r="B12" s="367" t="s">
        <v>66</v>
      </c>
      <c r="C12" s="157"/>
      <c r="D12" s="363" t="s">
        <v>442</v>
      </c>
      <c r="E12" s="344" t="s">
        <v>382</v>
      </c>
      <c r="F12" s="345"/>
      <c r="G12" s="346"/>
      <c r="H12" s="350" t="s">
        <v>384</v>
      </c>
      <c r="I12" s="369" t="s">
        <v>182</v>
      </c>
      <c r="J12" s="370"/>
      <c r="K12" s="371"/>
      <c r="L12" s="336" t="s">
        <v>184</v>
      </c>
      <c r="M12" s="336" t="s">
        <v>185</v>
      </c>
      <c r="N12" s="365" t="s">
        <v>183</v>
      </c>
      <c r="O12" s="365"/>
      <c r="P12" s="365"/>
    </row>
    <row r="13" spans="2:17" s="118" customFormat="1" ht="17.25" customHeight="1" thickBot="1">
      <c r="B13" s="368"/>
      <c r="C13" s="158" t="s">
        <v>0</v>
      </c>
      <c r="D13" s="364"/>
      <c r="E13" s="347" t="s">
        <v>383</v>
      </c>
      <c r="F13" s="348"/>
      <c r="G13" s="159" t="s">
        <v>441</v>
      </c>
      <c r="H13" s="351"/>
      <c r="I13" s="161" t="s">
        <v>104</v>
      </c>
      <c r="J13" s="161" t="s">
        <v>4</v>
      </c>
      <c r="K13" s="161" t="s">
        <v>443</v>
      </c>
      <c r="L13" s="337"/>
      <c r="M13" s="337"/>
      <c r="N13" s="160" t="s">
        <v>3</v>
      </c>
      <c r="O13" s="160" t="s">
        <v>275</v>
      </c>
      <c r="P13" s="160" t="s">
        <v>276</v>
      </c>
    </row>
    <row r="14" spans="2:17" ht="15.75" customHeight="1">
      <c r="B14" s="342"/>
      <c r="C14" s="42"/>
      <c r="D14" s="324" t="e">
        <f ca="1">IF(MATRIX!G18&lt;0,"ERROR",VLOOKUP(C15,'  '!$I$24:$S$45,2,FALSE))</f>
        <v>#N/A</v>
      </c>
      <c r="E14" s="366" t="e">
        <f ca="1">IF(MATRIX!G18&lt;0,"",VLOOKUP(C15,'  '!$I$24:$S$45,3,FALSE))</f>
        <v>#N/A</v>
      </c>
      <c r="F14" s="366"/>
      <c r="G14" s="353" t="str">
        <f ca="1">IF(MATRIX!G18&lt;0,"ERROR",IF(JOBLIST!D45="","",VLOOKUP(C15,JOBLIST!$G$40:$Q$61,10,FALSE)))</f>
        <v/>
      </c>
      <c r="H14" s="334" t="str">
        <f ca="1">IF(MATRIX!G18&lt;0,"",VLOOKUP(C15,'  '!$I$24:$W$45,14,FALSE))</f>
        <v/>
      </c>
      <c r="I14" s="326">
        <f ca="1">IF(MATRIX!G18&lt;0,"ERROR",IF(OR('  '!O24&gt;5,'  '!P24&gt;5),0,'  '!O24))</f>
        <v>0</v>
      </c>
      <c r="J14" s="326">
        <f ca="1">IF(MATRIX!G18&lt;0,"ERROR",IF(OR('  '!O24&gt;5,'  '!P24&gt;5),0,'  '!P24))</f>
        <v>0</v>
      </c>
      <c r="K14" s="149"/>
      <c r="L14" s="328" t="e">
        <f ca="1">IF(MATRIX!G18&lt;0,"ERROR",VLOOKUP(C15,'  '!$I$24:$S$45,6,FALSE))</f>
        <v>#N/A</v>
      </c>
      <c r="M14" s="328"/>
      <c r="N14" s="324"/>
      <c r="O14" s="324"/>
      <c r="P14" s="324"/>
    </row>
    <row r="15" spans="2:17" ht="15.75" customHeight="1">
      <c r="B15" s="342"/>
      <c r="C15" s="91">
        <f ca="1">IF(MATRIX!G18&lt;0,"",1)</f>
        <v>1</v>
      </c>
      <c r="D15" s="322"/>
      <c r="E15" s="360" t="e">
        <f ca="1">IF(MATRIX!G18&lt;0,"ERROR",CONCATENATE("",VLOOKUP(C15,'  '!$I$24:$S$45,4,FALSE),""))</f>
        <v>#N/A</v>
      </c>
      <c r="F15" s="361"/>
      <c r="G15" s="353"/>
      <c r="H15" s="335"/>
      <c r="I15" s="326"/>
      <c r="J15" s="326"/>
      <c r="K15" s="91" t="str">
        <f ca="1">IF(OR(J14="ERROR",I14=0,J14=0),"",I14*J14)</f>
        <v/>
      </c>
      <c r="L15" s="328"/>
      <c r="M15" s="328"/>
      <c r="N15" s="322"/>
      <c r="O15" s="322"/>
      <c r="P15" s="322"/>
    </row>
    <row r="16" spans="2:17" ht="15.75" customHeight="1">
      <c r="B16" s="342"/>
      <c r="C16" s="42"/>
      <c r="D16" s="322"/>
      <c r="E16" s="360"/>
      <c r="F16" s="361"/>
      <c r="G16" s="353"/>
      <c r="H16" s="335"/>
      <c r="I16" s="326"/>
      <c r="J16" s="326"/>
      <c r="K16" s="190" t="str">
        <f ca="1">IF(MATRIX!G18&lt;0,"ERROR",IF(OR(K15="",K15=0),"",IF(K15&gt;12,"HIGH",IF(K15&lt;5,"LOW","MED."))))</f>
        <v/>
      </c>
      <c r="L16" s="328"/>
      <c r="M16" s="328"/>
      <c r="N16" s="322"/>
      <c r="O16" s="322"/>
      <c r="P16" s="322"/>
    </row>
    <row r="17" spans="2:16" ht="15.75" customHeight="1">
      <c r="B17" s="343"/>
      <c r="C17" s="25"/>
      <c r="D17" s="322"/>
      <c r="E17" s="358" t="str">
        <f ca="1">IF(MATRIX!G18&lt;0,"",CONCATENATE("",VLOOKUP(C15,JOBLIST!$G$40:$Q$61,9,FALSE),""))</f>
        <v/>
      </c>
      <c r="F17" s="359"/>
      <c r="G17" s="354"/>
      <c r="H17" s="274" t="str">
        <f ca="1">IF(MATRIX!G18&lt;0,"ERROR",IF(JOBLIST!D51="","",VLOOKUP(C15,JOBLIST!$G$40:$Q$61,11,FALSE)))</f>
        <v/>
      </c>
      <c r="I17" s="327"/>
      <c r="J17" s="327"/>
      <c r="K17" s="26"/>
      <c r="L17" s="314"/>
      <c r="M17" s="314"/>
      <c r="N17" s="323"/>
      <c r="O17" s="323"/>
      <c r="P17" s="323"/>
    </row>
    <row r="18" spans="2:16" ht="15.75" customHeight="1">
      <c r="B18" s="341"/>
      <c r="C18" s="40"/>
      <c r="D18" s="355" t="e">
        <f ca="1">IF(MATRIX!G18&lt;0,"ERROR",VLOOKUP(C19,'  '!$I$24:$S$45,2,FALSE))</f>
        <v>#N/A</v>
      </c>
      <c r="E18" s="340" t="e">
        <f ca="1">IF(MATRIX!G18&lt;0,"",VLOOKUP(C19,'  '!$I$24:$S$45,3,FALSE))</f>
        <v>#N/A</v>
      </c>
      <c r="F18" s="340"/>
      <c r="G18" s="352" t="str">
        <f ca="1">IF(MATRIX!G18&lt;0,"ERROR",IF(JOBLIST!D66="","",VLOOKUP(C19,JOBLIST!$G$40:$Q$61,10,FALSE)))</f>
        <v/>
      </c>
      <c r="H18" s="330" t="str">
        <f ca="1">IF(MATRIX!G18&lt;0,"",VLOOKUP(C19,'  '!$I$24:$W$45,14,FALSE))</f>
        <v/>
      </c>
      <c r="I18" s="325">
        <f ca="1">IF(MATRIX!G18&lt;0,"ERROR",IF(OR('  '!O25&gt;5,'  '!P25&gt;5),0,'  '!O25))</f>
        <v>0</v>
      </c>
      <c r="J18" s="325">
        <f ca="1">IF(MATRIX!G18&lt;0,"ERROR",IF(OR('  '!O25&gt;5,'  '!P25&gt;5),0,'  '!P25))</f>
        <v>0</v>
      </c>
      <c r="K18" s="41"/>
      <c r="L18" s="313" t="e">
        <f ca="1">IF(MATRIX!G18&lt;0,"ERROR",VLOOKUP(C19,'  '!$I$24:$S$45,6,FALSE))</f>
        <v>#N/A</v>
      </c>
      <c r="M18" s="313"/>
      <c r="N18" s="321"/>
      <c r="O18" s="321"/>
      <c r="P18" s="321"/>
    </row>
    <row r="19" spans="2:16" ht="15.75" customHeight="1">
      <c r="B19" s="342"/>
      <c r="C19" s="91">
        <f ca="1">IF(MATRIX!G18&lt;0,"",2)</f>
        <v>2</v>
      </c>
      <c r="D19" s="355"/>
      <c r="E19" s="360" t="e">
        <f ca="1">IF(MATRIX!G18&lt;0,"ERROR",CONCATENATE("",VLOOKUP(C19,'  '!$I$24:$S$45,4,FALSE),""))</f>
        <v>#N/A</v>
      </c>
      <c r="F19" s="361"/>
      <c r="G19" s="353"/>
      <c r="H19" s="331"/>
      <c r="I19" s="326"/>
      <c r="J19" s="326"/>
      <c r="K19" s="149" t="str">
        <f ca="1">IF(OR(J18="ERROR",I18=0,J18=0),"",I18*J18)</f>
        <v/>
      </c>
      <c r="L19" s="328"/>
      <c r="M19" s="328"/>
      <c r="N19" s="322"/>
      <c r="O19" s="322"/>
      <c r="P19" s="322"/>
    </row>
    <row r="20" spans="2:16" ht="15.75" customHeight="1">
      <c r="B20" s="342"/>
      <c r="C20" s="42"/>
      <c r="D20" s="355"/>
      <c r="E20" s="360"/>
      <c r="F20" s="361"/>
      <c r="G20" s="353"/>
      <c r="H20" s="331"/>
      <c r="I20" s="326"/>
      <c r="J20" s="326"/>
      <c r="K20" s="190" t="str">
        <f ca="1">IF(MATRIX!G22&lt;0,"ERROR",IF(OR(K19="",K19=0),"",IF(K19&gt;12,"HIGH",IF(K19&lt;5,"LOW","MED."))))</f>
        <v/>
      </c>
      <c r="L20" s="328"/>
      <c r="M20" s="328"/>
      <c r="N20" s="322"/>
      <c r="O20" s="322"/>
      <c r="P20" s="322"/>
    </row>
    <row r="21" spans="2:16" ht="15.75" customHeight="1">
      <c r="B21" s="343"/>
      <c r="C21" s="25"/>
      <c r="D21" s="355"/>
      <c r="E21" s="358" t="str">
        <f ca="1">IF(MATRIX!G18&lt;0,"",CONCATENATE("",VLOOKUP(C19,JOBLIST!$G$40:$Q$61,9,FALSE),""))</f>
        <v/>
      </c>
      <c r="F21" s="359"/>
      <c r="G21" s="354"/>
      <c r="H21" s="273" t="str">
        <f ca="1">IF(MATRIX!G18&lt;0,"ERROR",IF(JOBLIST!D72="","",VLOOKUP(C19,JOBLIST!$G$40:$Q$61,11,FALSE)))</f>
        <v/>
      </c>
      <c r="I21" s="327"/>
      <c r="J21" s="327"/>
      <c r="K21" s="26"/>
      <c r="L21" s="314"/>
      <c r="M21" s="314"/>
      <c r="N21" s="323"/>
      <c r="O21" s="323"/>
      <c r="P21" s="323"/>
    </row>
    <row r="22" spans="2:16" ht="15.75" customHeight="1">
      <c r="B22" s="341"/>
      <c r="C22" s="40"/>
      <c r="D22" s="355" t="e">
        <f ca="1">IF(MATRIX!G18&lt;0,"ERROR",VLOOKUP(C23,'  '!$I$24:$S$45,2,FALSE))</f>
        <v>#N/A</v>
      </c>
      <c r="E22" s="340" t="e">
        <f ca="1">IF(MATRIX!G18&lt;0,"",VLOOKUP(C23,'  '!$I$24:$S$45,3,FALSE))</f>
        <v>#N/A</v>
      </c>
      <c r="F22" s="340"/>
      <c r="G22" s="352" t="str">
        <f ca="1">IF(MATRIX!G18&lt;0,"ERROR",IF(JOBLIST!D87="","",VLOOKUP(C23,JOBLIST!$G$40:$Q$61,10,FALSE)))</f>
        <v/>
      </c>
      <c r="H22" s="330" t="str">
        <f ca="1">IF(MATRIX!G18&lt;0,"",VLOOKUP(C23,'  '!$I$24:$W$45,14,FALSE))</f>
        <v/>
      </c>
      <c r="I22" s="325">
        <f ca="1">IF(MATRIX!G18&lt;0,"ERROR",IF(OR('  '!O26&gt;5,'  '!P26&gt;5),0,'  '!O26))</f>
        <v>0</v>
      </c>
      <c r="J22" s="325">
        <f ca="1">IF(MATRIX!G18&lt;0,"ERROR",IF(OR('  '!O26&gt;5,'  '!P26&gt;5),0,'  '!P26))</f>
        <v>0</v>
      </c>
      <c r="K22" s="41"/>
      <c r="L22" s="313" t="e">
        <f ca="1">IF(MATRIX!G18&lt;0,"ERROR",VLOOKUP(C23,'  '!$I$24:$S$45,6,FALSE))</f>
        <v>#N/A</v>
      </c>
      <c r="M22" s="313"/>
      <c r="N22" s="321"/>
      <c r="O22" s="321"/>
      <c r="P22" s="321"/>
    </row>
    <row r="23" spans="2:16" ht="15.75" customHeight="1">
      <c r="B23" s="342"/>
      <c r="C23" s="91">
        <f ca="1">IF(MATRIX!G18&lt;0,"",3)</f>
        <v>3</v>
      </c>
      <c r="D23" s="355"/>
      <c r="E23" s="360" t="e">
        <f ca="1">IF(MATRIX!G18&lt;0,"ERROR",CONCATENATE("",VLOOKUP(C23,'  '!$I$24:$S$45,4,FALSE),""))</f>
        <v>#N/A</v>
      </c>
      <c r="F23" s="361"/>
      <c r="G23" s="353"/>
      <c r="H23" s="331"/>
      <c r="I23" s="326"/>
      <c r="J23" s="326"/>
      <c r="K23" s="149" t="str">
        <f ca="1">IF(OR(J22="ERROR",I22=0,J22=0),"",I22*J22)</f>
        <v/>
      </c>
      <c r="L23" s="328"/>
      <c r="M23" s="328"/>
      <c r="N23" s="322"/>
      <c r="O23" s="322"/>
      <c r="P23" s="322"/>
    </row>
    <row r="24" spans="2:16" ht="15.75" customHeight="1">
      <c r="B24" s="342"/>
      <c r="C24" s="42"/>
      <c r="D24" s="355"/>
      <c r="E24" s="360"/>
      <c r="F24" s="361"/>
      <c r="G24" s="353"/>
      <c r="H24" s="331"/>
      <c r="I24" s="326"/>
      <c r="J24" s="326"/>
      <c r="K24" s="190" t="str">
        <f ca="1">IF(MATRIX!G26&lt;0,"ERROR",IF(OR(K23="",K23=0),"",IF(K23&gt;12,"HIGH",IF(K23&lt;5,"LOW","MED."))))</f>
        <v/>
      </c>
      <c r="L24" s="328"/>
      <c r="M24" s="328"/>
      <c r="N24" s="322"/>
      <c r="O24" s="322"/>
      <c r="P24" s="322"/>
    </row>
    <row r="25" spans="2:16" ht="15.75" customHeight="1">
      <c r="B25" s="343"/>
      <c r="C25" s="25"/>
      <c r="D25" s="355"/>
      <c r="E25" s="358" t="str">
        <f ca="1">IF(MATRIX!G18&lt;0,"",CONCATENATE("",VLOOKUP(C23,JOBLIST!$G$40:$Q$61,9,FALSE),""))</f>
        <v/>
      </c>
      <c r="F25" s="359"/>
      <c r="G25" s="354"/>
      <c r="H25" s="273" t="str">
        <f ca="1">IF(MATRIX!G18&lt;0,"ERROR",IF(JOBLIST!D93="","",VLOOKUP(C23,JOBLIST!$G$40:$Q$61,11,FALSE)))</f>
        <v/>
      </c>
      <c r="I25" s="327"/>
      <c r="J25" s="327"/>
      <c r="K25" s="26"/>
      <c r="L25" s="314"/>
      <c r="M25" s="314"/>
      <c r="N25" s="323"/>
      <c r="O25" s="323"/>
      <c r="P25" s="323"/>
    </row>
    <row r="26" spans="2:16" ht="15.75" customHeight="1">
      <c r="B26" s="341"/>
      <c r="C26" s="40"/>
      <c r="D26" s="355" t="e">
        <f ca="1">IF(MATRIX!G18&lt;0,"ERROR",VLOOKUP(C27,'  '!$I$24:$S$45,2,FALSE))</f>
        <v>#N/A</v>
      </c>
      <c r="E26" s="340" t="e">
        <f ca="1">IF(MATRIX!G18&lt;0,"",VLOOKUP(C27,'  '!$I$24:$S$45,3,FALSE))</f>
        <v>#N/A</v>
      </c>
      <c r="F26" s="340"/>
      <c r="G26" s="352" t="str">
        <f ca="1">IF(MATRIX!G18&lt;0,"ERROR",IF(JOBLIST!D108="","",VLOOKUP(C27,JOBLIST!$G$40:$Q$61,10,FALSE)))</f>
        <v/>
      </c>
      <c r="H26" s="330" t="str">
        <f ca="1">IF(MATRIX!G18&lt;0,"",VLOOKUP(C27,'  '!$I$24:$W$45,14,FALSE))</f>
        <v/>
      </c>
      <c r="I26" s="325">
        <f ca="1">IF(MATRIX!G18&lt;0,"ERROR",IF(OR('  '!O27&gt;5,'  '!P27&gt;5),0,'  '!O27))</f>
        <v>0</v>
      </c>
      <c r="J26" s="325">
        <f ca="1">IF(MATRIX!G18&lt;0,"ERROR",IF(OR('  '!O27&gt;5,'  '!P27&gt;5),0,'  '!P27))</f>
        <v>0</v>
      </c>
      <c r="K26" s="41"/>
      <c r="L26" s="313" t="e">
        <f ca="1">IF(MATRIX!G18&lt;0,"ERROR",VLOOKUP(C27,'  '!$I$24:$S$45,6,FALSE))</f>
        <v>#N/A</v>
      </c>
      <c r="M26" s="313"/>
      <c r="N26" s="321"/>
      <c r="O26" s="321"/>
      <c r="P26" s="321"/>
    </row>
    <row r="27" spans="2:16" ht="15.75" customHeight="1">
      <c r="B27" s="342"/>
      <c r="C27" s="91">
        <f ca="1">IF(MATRIX!G18&lt;0,"",4)</f>
        <v>4</v>
      </c>
      <c r="D27" s="355"/>
      <c r="E27" s="360" t="e">
        <f ca="1">IF(MATRIX!G18&lt;0,"ERROR",CONCATENATE("",VLOOKUP(C27,'  '!$I$24:$S$45,4,FALSE),""))</f>
        <v>#N/A</v>
      </c>
      <c r="F27" s="361"/>
      <c r="G27" s="353"/>
      <c r="H27" s="331"/>
      <c r="I27" s="326"/>
      <c r="J27" s="326"/>
      <c r="K27" s="149" t="str">
        <f ca="1">IF(OR(J26="ERROR",I26=0,J26=0),"",I26*J26)</f>
        <v/>
      </c>
      <c r="L27" s="328"/>
      <c r="M27" s="328"/>
      <c r="N27" s="322"/>
      <c r="O27" s="322"/>
      <c r="P27" s="322"/>
    </row>
    <row r="28" spans="2:16" ht="15.75" customHeight="1">
      <c r="B28" s="342"/>
      <c r="C28" s="42"/>
      <c r="D28" s="355"/>
      <c r="E28" s="360"/>
      <c r="F28" s="361"/>
      <c r="G28" s="353"/>
      <c r="H28" s="331"/>
      <c r="I28" s="326"/>
      <c r="J28" s="326"/>
      <c r="K28" s="190" t="str">
        <f ca="1">IF(MATRIX!G30&lt;0,"ERROR",IF(OR(K27="",K27=0),"",IF(K27&gt;12,"HIGH",IF(K27&lt;5,"LOW","MED."))))</f>
        <v/>
      </c>
      <c r="L28" s="328"/>
      <c r="M28" s="328"/>
      <c r="N28" s="322"/>
      <c r="O28" s="322"/>
      <c r="P28" s="322"/>
    </row>
    <row r="29" spans="2:16" ht="15.75" customHeight="1">
      <c r="B29" s="343"/>
      <c r="C29" s="25"/>
      <c r="D29" s="355"/>
      <c r="E29" s="358" t="str">
        <f ca="1">IF(MATRIX!G18&lt;0,"",CONCATENATE("",VLOOKUP(C27,JOBLIST!$G$40:$Q$61,9,FALSE),""))</f>
        <v/>
      </c>
      <c r="F29" s="359"/>
      <c r="G29" s="354"/>
      <c r="H29" s="273" t="str">
        <f ca="1">IF(MATRIX!G18&lt;0,"ERROR",IF(JOBLIST!D114="","",VLOOKUP(C27,JOBLIST!$G$40:$Q$61,11,FALSE)))</f>
        <v/>
      </c>
      <c r="I29" s="327"/>
      <c r="J29" s="327"/>
      <c r="K29" s="26"/>
      <c r="L29" s="314"/>
      <c r="M29" s="314"/>
      <c r="N29" s="323"/>
      <c r="O29" s="323"/>
      <c r="P29" s="323"/>
    </row>
    <row r="30" spans="2:16" ht="15.75" customHeight="1">
      <c r="B30" s="341"/>
      <c r="C30" s="40"/>
      <c r="D30" s="355" t="e">
        <f ca="1">IF(MATRIX!G18&lt;0,"ERROR",VLOOKUP(C31,'  '!$I$24:$S$45,2,FALSE))</f>
        <v>#N/A</v>
      </c>
      <c r="E30" s="340" t="e">
        <f ca="1">IF(MATRIX!G18&lt;0,"",VLOOKUP(C31,'  '!$I$24:$S$45,3,FALSE))</f>
        <v>#N/A</v>
      </c>
      <c r="F30" s="340"/>
      <c r="G30" s="352" t="str">
        <f ca="1">IF(MATRIX!G18&lt;0,"ERROR",IF(JOBLIST!D129="","",VLOOKUP(C31,JOBLIST!$G$40:$Q$61,10,FALSE)))</f>
        <v/>
      </c>
      <c r="H30" s="330" t="str">
        <f ca="1">IF(MATRIX!G18&lt;0,"",VLOOKUP(C31,'  '!$I$24:$W$45,14,FALSE))</f>
        <v/>
      </c>
      <c r="I30" s="325">
        <f ca="1">IF(MATRIX!G18&lt;0,"ERROR",IF(OR('  '!O28&gt;5,'  '!P28&gt;5),0,'  '!O28))</f>
        <v>0</v>
      </c>
      <c r="J30" s="325">
        <f ca="1">IF(MATRIX!G18&lt;0,"ERROR",IF(OR('  '!O28&gt;5,'  '!P28&gt;5),0,'  '!P28))</f>
        <v>0</v>
      </c>
      <c r="K30" s="41"/>
      <c r="L30" s="313" t="e">
        <f ca="1">IF(MATRIX!G18&lt;0,"ERROR",VLOOKUP(C31,'  '!$I$24:$S$45,6,FALSE))</f>
        <v>#N/A</v>
      </c>
      <c r="M30" s="313"/>
      <c r="N30" s="321"/>
      <c r="O30" s="321"/>
      <c r="P30" s="321"/>
    </row>
    <row r="31" spans="2:16" ht="15.75" customHeight="1">
      <c r="B31" s="342"/>
      <c r="C31" s="91">
        <f ca="1">IF(MATRIX!G18&lt;0,"",5)</f>
        <v>5</v>
      </c>
      <c r="D31" s="355"/>
      <c r="E31" s="360" t="e">
        <f ca="1">IF(MATRIX!G18&lt;0,"ERROR",CONCATENATE("",VLOOKUP(C31,'  '!$I$24:$S$45,4,FALSE),""))</f>
        <v>#N/A</v>
      </c>
      <c r="F31" s="361"/>
      <c r="G31" s="353"/>
      <c r="H31" s="331"/>
      <c r="I31" s="326"/>
      <c r="J31" s="326"/>
      <c r="K31" s="149" t="str">
        <f ca="1">IF(OR(J30="ERROR",I30=0,J30=0),"",I30*J30)</f>
        <v/>
      </c>
      <c r="L31" s="328"/>
      <c r="M31" s="328"/>
      <c r="N31" s="322"/>
      <c r="O31" s="322"/>
      <c r="P31" s="322"/>
    </row>
    <row r="32" spans="2:16" ht="15.75" customHeight="1">
      <c r="B32" s="342"/>
      <c r="C32" s="42"/>
      <c r="D32" s="355"/>
      <c r="E32" s="360"/>
      <c r="F32" s="361"/>
      <c r="G32" s="353"/>
      <c r="H32" s="331"/>
      <c r="I32" s="326"/>
      <c r="J32" s="326"/>
      <c r="K32" s="190" t="str">
        <f ca="1">IF(MATRIX!G34&lt;0,"ERROR",IF(OR(K31="",K31=0),"",IF(K31&gt;12,"HIGH",IF(K31&lt;5,"LOW","MED."))))</f>
        <v/>
      </c>
      <c r="L32" s="328"/>
      <c r="M32" s="328"/>
      <c r="N32" s="322"/>
      <c r="O32" s="322"/>
      <c r="P32" s="322"/>
    </row>
    <row r="33" spans="2:16" ht="15.75" customHeight="1">
      <c r="B33" s="343"/>
      <c r="C33" s="25"/>
      <c r="D33" s="355"/>
      <c r="E33" s="358" t="str">
        <f ca="1">IF(MATRIX!G18&lt;0,"",CONCATENATE("",VLOOKUP(C31,JOBLIST!$G$40:$Q$61,9,FALSE),""))</f>
        <v/>
      </c>
      <c r="F33" s="359"/>
      <c r="G33" s="354"/>
      <c r="H33" s="273" t="str">
        <f ca="1">IF(MATRIX!G18&lt;0,"ERROR",IF(JOBLIST!D135="","",VLOOKUP(C31,JOBLIST!$G$40:$Q$61,11,FALSE)))</f>
        <v/>
      </c>
      <c r="I33" s="327"/>
      <c r="J33" s="327"/>
      <c r="K33" s="26"/>
      <c r="L33" s="314"/>
      <c r="M33" s="314"/>
      <c r="N33" s="323"/>
      <c r="O33" s="323"/>
      <c r="P33" s="323"/>
    </row>
    <row r="34" spans="2:16" ht="15.75" customHeight="1">
      <c r="B34" s="341"/>
      <c r="C34" s="40"/>
      <c r="D34" s="355" t="e">
        <f ca="1">IF(MATRIX!G18&lt;0,"ERROR",VLOOKUP(C35,'  '!$I$24:$S$45,2,FALSE))</f>
        <v>#N/A</v>
      </c>
      <c r="E34" s="340" t="e">
        <f ca="1">IF(MATRIX!G18&lt;0,"",VLOOKUP(C35,'  '!$I$24:$S$45,3,FALSE))</f>
        <v>#N/A</v>
      </c>
      <c r="F34" s="340"/>
      <c r="G34" s="352" t="str">
        <f ca="1">IF(MATRIX!G18&lt;0,"ERROR",IF(JOBLIST!D150="","",VLOOKUP(C35,JOBLIST!$G$40:$Q$61,10,FALSE)))</f>
        <v/>
      </c>
      <c r="H34" s="330" t="str">
        <f ca="1">IF(MATRIX!G18&lt;0,"",VLOOKUP(C35,'  '!$I$24:$W$45,14,FALSE))</f>
        <v/>
      </c>
      <c r="I34" s="325">
        <f ca="1">IF(MATRIX!G18&lt;0,"ERROR",IF(OR('  '!O29&gt;5,'  '!P29&gt;5),0,'  '!O29))</f>
        <v>0</v>
      </c>
      <c r="J34" s="325">
        <f ca="1">IF(MATRIX!G18&lt;0,"ERROR",IF(OR('  '!O29&gt;5,'  '!P29&gt;5),0,'  '!P29))</f>
        <v>0</v>
      </c>
      <c r="K34" s="41"/>
      <c r="L34" s="313" t="e">
        <f ca="1">IF(MATRIX!G18&lt;0,"ERROR",VLOOKUP(C35,'  '!$I$24:$S$45,6,FALSE))</f>
        <v>#N/A</v>
      </c>
      <c r="M34" s="313"/>
      <c r="N34" s="321"/>
      <c r="O34" s="321"/>
      <c r="P34" s="321"/>
    </row>
    <row r="35" spans="2:16" ht="15.75" customHeight="1">
      <c r="B35" s="342"/>
      <c r="C35" s="91">
        <f ca="1">IF(MATRIX!G18&lt;0,"",6)</f>
        <v>6</v>
      </c>
      <c r="D35" s="355"/>
      <c r="E35" s="360" t="e">
        <f ca="1">IF(MATRIX!G18&lt;0,"ERROR",CONCATENATE("",VLOOKUP(C35,'  '!$I$24:$S$45,4,FALSE),""))</f>
        <v>#N/A</v>
      </c>
      <c r="F35" s="361"/>
      <c r="G35" s="353"/>
      <c r="H35" s="331"/>
      <c r="I35" s="326"/>
      <c r="J35" s="326"/>
      <c r="K35" s="149" t="str">
        <f ca="1">IF(OR(J34="ERROR",I34=0,J34=0),"",I34*J34)</f>
        <v/>
      </c>
      <c r="L35" s="328"/>
      <c r="M35" s="328"/>
      <c r="N35" s="322"/>
      <c r="O35" s="322"/>
      <c r="P35" s="322"/>
    </row>
    <row r="36" spans="2:16" ht="15.75" customHeight="1">
      <c r="B36" s="342"/>
      <c r="C36" s="42"/>
      <c r="D36" s="355"/>
      <c r="E36" s="360"/>
      <c r="F36" s="361"/>
      <c r="G36" s="353"/>
      <c r="H36" s="331"/>
      <c r="I36" s="326"/>
      <c r="J36" s="326"/>
      <c r="K36" s="190" t="str">
        <f ca="1">IF(MATRIX!G38&lt;0,"ERROR",IF(OR(K35="",K35=0),"",IF(K35&gt;12,"HIGH",IF(K35&lt;5,"LOW","MED."))))</f>
        <v/>
      </c>
      <c r="L36" s="328"/>
      <c r="M36" s="328"/>
      <c r="N36" s="322"/>
      <c r="O36" s="322"/>
      <c r="P36" s="322"/>
    </row>
    <row r="37" spans="2:16" ht="15.75" customHeight="1">
      <c r="B37" s="343"/>
      <c r="C37" s="25"/>
      <c r="D37" s="355"/>
      <c r="E37" s="358" t="str">
        <f ca="1">IF(MATRIX!G18&lt;0,"",CONCATENATE("",VLOOKUP(C35,JOBLIST!$G$40:$Q$61,9,FALSE),""))</f>
        <v/>
      </c>
      <c r="F37" s="359"/>
      <c r="G37" s="354"/>
      <c r="H37" s="273" t="str">
        <f ca="1">IF(MATRIX!G18&lt;0,"ERROR",IF(JOBLIST!D156="","",VLOOKUP(C35,JOBLIST!$G$40:$Q$61,11,FALSE)))</f>
        <v/>
      </c>
      <c r="I37" s="327"/>
      <c r="J37" s="327"/>
      <c r="K37" s="26"/>
      <c r="L37" s="314"/>
      <c r="M37" s="314"/>
      <c r="N37" s="323"/>
      <c r="O37" s="323"/>
      <c r="P37" s="323"/>
    </row>
    <row r="38" spans="2:16" ht="15.75" customHeight="1">
      <c r="B38" s="341"/>
      <c r="C38" s="40"/>
      <c r="D38" s="355" t="e">
        <f ca="1">IF(MATRIX!G18&lt;0,"ERROR",VLOOKUP(C39,'  '!$I$24:$S$45,2,FALSE))</f>
        <v>#N/A</v>
      </c>
      <c r="E38" s="340" t="e">
        <f ca="1">IF(MATRIX!G18&lt;0,"",VLOOKUP(C39,'  '!$I$24:$S$45,3,FALSE))</f>
        <v>#N/A</v>
      </c>
      <c r="F38" s="340"/>
      <c r="G38" s="352" t="str">
        <f ca="1">IF(MATRIX!G18&lt;0,"ERROR",IF(JOBLIST!D171="","",VLOOKUP(C39,JOBLIST!$G$40:$Q$61,10,FALSE)))</f>
        <v/>
      </c>
      <c r="H38" s="330" t="str">
        <f ca="1">IF(MATRIX!G18&lt;0,"",VLOOKUP(C39,'  '!$I$24:$W$45,14,FALSE))</f>
        <v/>
      </c>
      <c r="I38" s="325">
        <f ca="1">IF(MATRIX!G18&lt;0,"ERROR",IF(OR('  '!O30&gt;5,'  '!P30&gt;5),0,'  '!O30))</f>
        <v>0</v>
      </c>
      <c r="J38" s="325">
        <f ca="1">IF(MATRIX!G18&lt;0,"ERROR",IF(OR('  '!O30&gt;5,'  '!P30&gt;5),0,'  '!P30))</f>
        <v>0</v>
      </c>
      <c r="K38" s="41"/>
      <c r="L38" s="313" t="e">
        <f ca="1">IF(MATRIX!G18&lt;0,"ERROR",VLOOKUP(C39,'  '!$I$24:$S$45,6,FALSE))</f>
        <v>#N/A</v>
      </c>
      <c r="M38" s="313"/>
      <c r="N38" s="321"/>
      <c r="O38" s="321"/>
      <c r="P38" s="321"/>
    </row>
    <row r="39" spans="2:16" ht="15.75" customHeight="1">
      <c r="B39" s="342"/>
      <c r="C39" s="91">
        <f ca="1">IF(MATRIX!G18&lt;0,"",7)</f>
        <v>7</v>
      </c>
      <c r="D39" s="355"/>
      <c r="E39" s="360" t="e">
        <f ca="1">IF(MATRIX!G18&lt;0,"ERROR",CONCATENATE("",VLOOKUP(C39,'  '!$I$24:$S$45,4,FALSE),""))</f>
        <v>#N/A</v>
      </c>
      <c r="F39" s="361"/>
      <c r="G39" s="353"/>
      <c r="H39" s="331"/>
      <c r="I39" s="326"/>
      <c r="J39" s="326"/>
      <c r="K39" s="149" t="str">
        <f ca="1">IF(OR(J38="ERROR",I38=0,J38=0),"",I38*J38)</f>
        <v/>
      </c>
      <c r="L39" s="328"/>
      <c r="M39" s="328"/>
      <c r="N39" s="322"/>
      <c r="O39" s="322"/>
      <c r="P39" s="322"/>
    </row>
    <row r="40" spans="2:16" ht="15.75" customHeight="1">
      <c r="B40" s="342"/>
      <c r="C40" s="42"/>
      <c r="D40" s="355"/>
      <c r="E40" s="360"/>
      <c r="F40" s="361"/>
      <c r="G40" s="353"/>
      <c r="H40" s="331"/>
      <c r="I40" s="326"/>
      <c r="J40" s="326"/>
      <c r="K40" s="190" t="str">
        <f ca="1">IF(MATRIX!G42&lt;0,"ERROR",IF(OR(K39="",K39=0),"",IF(K39&gt;12,"HIGH",IF(K39&lt;5,"LOW","MED."))))</f>
        <v/>
      </c>
      <c r="L40" s="328"/>
      <c r="M40" s="328"/>
      <c r="N40" s="322"/>
      <c r="O40" s="322"/>
      <c r="P40" s="322"/>
    </row>
    <row r="41" spans="2:16" ht="15.75" customHeight="1">
      <c r="B41" s="343"/>
      <c r="C41" s="25"/>
      <c r="D41" s="355"/>
      <c r="E41" s="358" t="str">
        <f ca="1">IF(MATRIX!G18&lt;0,"",CONCATENATE("",VLOOKUP(C39,JOBLIST!$G$40:$Q$61,9,FALSE),""))</f>
        <v/>
      </c>
      <c r="F41" s="359"/>
      <c r="G41" s="354"/>
      <c r="H41" s="273" t="str">
        <f ca="1">IF(MATRIX!G18&lt;0,"ERROR",IF(JOBLIST!D177="","",VLOOKUP(C39,JOBLIST!$G$40:$Q$61,11,FALSE)))</f>
        <v/>
      </c>
      <c r="I41" s="327"/>
      <c r="J41" s="327"/>
      <c r="K41" s="26"/>
      <c r="L41" s="314"/>
      <c r="M41" s="314"/>
      <c r="N41" s="323"/>
      <c r="O41" s="323"/>
      <c r="P41" s="323"/>
    </row>
    <row r="42" spans="2:16" ht="15.75" customHeight="1">
      <c r="B42" s="341"/>
      <c r="C42" s="40"/>
      <c r="D42" s="355" t="e">
        <f ca="1">IF(MATRIX!G18&lt;0,"ERROR",VLOOKUP(C43,'  '!$I$24:$S$45,2,FALSE))</f>
        <v>#N/A</v>
      </c>
      <c r="E42" s="340" t="e">
        <f ca="1">IF(MATRIX!G18&lt;0,"",VLOOKUP(C43,'  '!$I$24:$S$45,3,FALSE))</f>
        <v>#N/A</v>
      </c>
      <c r="F42" s="340"/>
      <c r="G42" s="352" t="str">
        <f ca="1">IF(MATRIX!G18&lt;0,"ERROR",IF(JOBLIST!D193="","",VLOOKUP(C43,JOBLIST!$G$40:$Q$61,10,FALSE)))</f>
        <v/>
      </c>
      <c r="H42" s="330" t="str">
        <f ca="1">IF(MATRIX!G18&lt;0,"",VLOOKUP(C43,'  '!$I$24:$W$45,14,FALSE))</f>
        <v/>
      </c>
      <c r="I42" s="325">
        <f ca="1">IF(MATRIX!G18&lt;0,"ERROR",IF(OR('  '!O31&gt;5,'  '!P31&gt;5),0,'  '!O31))</f>
        <v>0</v>
      </c>
      <c r="J42" s="325">
        <f ca="1">IF(MATRIX!G18&lt;0,"ERROR",IF(OR('  '!O31&gt;5,'  '!P31&gt;5),0,'  '!P31))</f>
        <v>0</v>
      </c>
      <c r="K42" s="41"/>
      <c r="L42" s="313" t="e">
        <f ca="1">IF(MATRIX!G18&lt;0,"ERROR",VLOOKUP(C43,'  '!$I$24:$S$45,6,FALSE))</f>
        <v>#N/A</v>
      </c>
      <c r="M42" s="313"/>
      <c r="N42" s="321"/>
      <c r="O42" s="321"/>
      <c r="P42" s="321"/>
    </row>
    <row r="43" spans="2:16" ht="15.75" customHeight="1">
      <c r="B43" s="342"/>
      <c r="C43" s="91">
        <f ca="1">IF(MATRIX!G18&lt;0,"",8)</f>
        <v>8</v>
      </c>
      <c r="D43" s="355"/>
      <c r="E43" s="360" t="e">
        <f ca="1">IF(MATRIX!G18&lt;0,"ERROR",CONCATENATE("",VLOOKUP(C43,'  '!$I$24:$S$45,4,FALSE),""))</f>
        <v>#N/A</v>
      </c>
      <c r="F43" s="361"/>
      <c r="G43" s="353"/>
      <c r="H43" s="331"/>
      <c r="I43" s="326"/>
      <c r="J43" s="326"/>
      <c r="K43" s="149" t="str">
        <f ca="1">IF(OR(J42="ERROR",I42=0,J42=0),"",I42*J42)</f>
        <v/>
      </c>
      <c r="L43" s="328"/>
      <c r="M43" s="328"/>
      <c r="N43" s="322"/>
      <c r="O43" s="322"/>
      <c r="P43" s="322"/>
    </row>
    <row r="44" spans="2:16" ht="15.75" customHeight="1">
      <c r="B44" s="342"/>
      <c r="C44" s="42"/>
      <c r="D44" s="355"/>
      <c r="E44" s="360"/>
      <c r="F44" s="361"/>
      <c r="G44" s="353"/>
      <c r="H44" s="331"/>
      <c r="I44" s="326"/>
      <c r="J44" s="326"/>
      <c r="K44" s="190" t="str">
        <f ca="1">IF(MATRIX!G46&lt;0,"ERROR",IF(OR(K43="",K43=0),"",IF(K43&gt;12,"HIGH",IF(K43&lt;5,"LOW","MED."))))</f>
        <v/>
      </c>
      <c r="L44" s="328"/>
      <c r="M44" s="328"/>
      <c r="N44" s="322"/>
      <c r="O44" s="322"/>
      <c r="P44" s="322"/>
    </row>
    <row r="45" spans="2:16" ht="15.75" customHeight="1">
      <c r="B45" s="343"/>
      <c r="C45" s="25"/>
      <c r="D45" s="355"/>
      <c r="E45" s="358" t="str">
        <f ca="1">IF(MATRIX!G18&lt;0,"",CONCATENATE("",VLOOKUP(C43,JOBLIST!$G$40:$Q$61,9,FALSE),""))</f>
        <v/>
      </c>
      <c r="F45" s="359"/>
      <c r="G45" s="354"/>
      <c r="H45" s="273" t="str">
        <f ca="1">IF(MATRIX!G18&lt;0,"ERROR",IF(JOBLIST!D199="","",VLOOKUP(C43,JOBLIST!$G$40:$Q$61,11,FALSE)))</f>
        <v/>
      </c>
      <c r="I45" s="327"/>
      <c r="J45" s="327"/>
      <c r="K45" s="26"/>
      <c r="L45" s="314"/>
      <c r="M45" s="314"/>
      <c r="N45" s="323"/>
      <c r="O45" s="323"/>
      <c r="P45" s="323"/>
    </row>
    <row r="46" spans="2:16" ht="15.75" customHeight="1">
      <c r="B46" s="341"/>
      <c r="C46" s="40"/>
      <c r="D46" s="355" t="e">
        <f ca="1">IF(MATRIX!G18&lt;0,"ERROR",VLOOKUP(C47,'  '!$I$24:$S$45,2,FALSE))</f>
        <v>#N/A</v>
      </c>
      <c r="E46" s="340" t="e">
        <f ca="1">IF(MATRIX!G18&lt;0,"",VLOOKUP(C47,'  '!$I$24:$S$45,3,FALSE))</f>
        <v>#N/A</v>
      </c>
      <c r="F46" s="340"/>
      <c r="G46" s="352" t="str">
        <f ca="1">IF(MATRIX!G18&lt;0,"ERROR",IF(JOBLIST!D214="","",VLOOKUP(C47,JOBLIST!$G$40:$Q$61,10,FALSE)))</f>
        <v/>
      </c>
      <c r="H46" s="330" t="str">
        <f ca="1">IF(MATRIX!G18&lt;0,"",VLOOKUP(C47,'  '!$I$24:$W$45,14,FALSE))</f>
        <v/>
      </c>
      <c r="I46" s="325">
        <f ca="1">IF(MATRIX!G18&lt;0,"ERROR",IF(OR('  '!O32&gt;5,'  '!P32&gt;5),0,'  '!O32))</f>
        <v>0</v>
      </c>
      <c r="J46" s="325">
        <f ca="1">IF(MATRIX!G18&lt;0,"ERROR",IF(MATRIX!G18&lt;0,"ERROR",IF(OR('  '!O32&gt;5,'  '!P32&gt;5),0,'  '!P32)))</f>
        <v>0</v>
      </c>
      <c r="K46" s="41"/>
      <c r="L46" s="313" t="e">
        <f ca="1">IF(MATRIX!G18&lt;0,"ERROR",VLOOKUP(C47,'  '!$I$24:$S$45,6,FALSE))</f>
        <v>#N/A</v>
      </c>
      <c r="M46" s="313"/>
      <c r="N46" s="321"/>
      <c r="O46" s="321"/>
      <c r="P46" s="321"/>
    </row>
    <row r="47" spans="2:16" ht="15.75" customHeight="1">
      <c r="B47" s="342"/>
      <c r="C47" s="91">
        <f ca="1">IF(MATRIX!G18&lt;0,"",9)</f>
        <v>9</v>
      </c>
      <c r="D47" s="355"/>
      <c r="E47" s="360" t="e">
        <f ca="1">IF(MATRIX!G18&lt;0,"ERROR",CONCATENATE("",VLOOKUP(C47,'  '!$I$24:$S$45,4,FALSE),""))</f>
        <v>#N/A</v>
      </c>
      <c r="F47" s="361"/>
      <c r="G47" s="353"/>
      <c r="H47" s="331"/>
      <c r="I47" s="326"/>
      <c r="J47" s="326"/>
      <c r="K47" s="149" t="str">
        <f ca="1">IF(OR(J46="ERROR",I46=0,J46=0),"",I46*J46)</f>
        <v/>
      </c>
      <c r="L47" s="328"/>
      <c r="M47" s="328"/>
      <c r="N47" s="322"/>
      <c r="O47" s="322"/>
      <c r="P47" s="322"/>
    </row>
    <row r="48" spans="2:16" ht="15.75" customHeight="1">
      <c r="B48" s="342"/>
      <c r="C48" s="42"/>
      <c r="D48" s="355"/>
      <c r="E48" s="360"/>
      <c r="F48" s="361"/>
      <c r="G48" s="353"/>
      <c r="H48" s="374"/>
      <c r="I48" s="326"/>
      <c r="J48" s="326"/>
      <c r="K48" s="190" t="str">
        <f ca="1">IF(MATRIX!G50&lt;0,"ERROR",IF(OR(K47="",K47=0),"",IF(K47&gt;12,"HIGH",IF(K47&lt;5,"LOW","MED."))))</f>
        <v/>
      </c>
      <c r="L48" s="328"/>
      <c r="M48" s="328"/>
      <c r="N48" s="322"/>
      <c r="O48" s="322"/>
      <c r="P48" s="322"/>
    </row>
    <row r="49" spans="2:17" ht="15.75" customHeight="1">
      <c r="B49" s="343"/>
      <c r="C49" s="25"/>
      <c r="D49" s="356"/>
      <c r="E49" s="358" t="str">
        <f ca="1">IF(MATRIX!G18&lt;0,"",CONCATENATE("",VLOOKUP(C47,JOBLIST!$G$40:$Q$61,9,FALSE),""))</f>
        <v/>
      </c>
      <c r="F49" s="359"/>
      <c r="G49" s="354"/>
      <c r="H49" s="273" t="str">
        <f ca="1">IF(MATRIX!G18&lt;0,"ERROR",IF(JOBLIST!D220="","",VLOOKUP(C47,JOBLIST!$G$40:$Q$61,11,FALSE)))</f>
        <v/>
      </c>
      <c r="I49" s="327"/>
      <c r="J49" s="327"/>
      <c r="K49" s="26"/>
      <c r="L49" s="314"/>
      <c r="M49" s="314"/>
      <c r="N49" s="323"/>
      <c r="O49" s="323"/>
      <c r="P49" s="323"/>
    </row>
    <row r="52" spans="2:17" s="185" customFormat="1" ht="27.75" hidden="1" customHeight="1">
      <c r="B52" s="329" t="s">
        <v>577</v>
      </c>
      <c r="C52" s="329"/>
      <c r="D52" s="329"/>
      <c r="E52" s="329"/>
      <c r="F52" s="329"/>
      <c r="G52" s="329"/>
      <c r="H52" s="329"/>
      <c r="I52" s="329"/>
      <c r="J52" s="329"/>
      <c r="K52" s="329"/>
      <c r="L52" s="329"/>
      <c r="M52" s="329"/>
      <c r="N52" s="329"/>
      <c r="O52" s="329"/>
      <c r="P52" s="329"/>
    </row>
    <row r="53" spans="2:17" ht="19.5" hidden="1" customHeight="1">
      <c r="B53" s="300" t="s">
        <v>444</v>
      </c>
      <c r="C53" s="300"/>
      <c r="D53" s="300"/>
      <c r="E53" s="300"/>
      <c r="F53" s="300"/>
      <c r="G53" s="300"/>
      <c r="H53" s="300"/>
      <c r="I53" s="300"/>
      <c r="J53" s="300"/>
      <c r="K53" s="300"/>
      <c r="L53" s="300"/>
      <c r="M53" s="300"/>
      <c r="N53" s="300"/>
      <c r="O53" s="300"/>
      <c r="P53" s="300"/>
      <c r="Q53" s="147"/>
    </row>
    <row r="54" spans="2:17" hidden="1">
      <c r="I54" s="129"/>
      <c r="J54" s="129"/>
      <c r="K54" s="129"/>
      <c r="L54" s="129"/>
      <c r="M54" s="129"/>
      <c r="N54" s="129"/>
    </row>
    <row r="55" spans="2:17" ht="15" hidden="1" customHeight="1">
      <c r="B55" s="357" t="s">
        <v>93</v>
      </c>
      <c r="C55" s="357"/>
      <c r="D55" s="357"/>
      <c r="E55" s="362">
        <f>JOBLIST!D3</f>
        <v>0</v>
      </c>
      <c r="F55" s="362"/>
      <c r="G55" s="362"/>
      <c r="H55" s="4" t="s">
        <v>6</v>
      </c>
      <c r="I55" s="338">
        <f>JOBLIST!D5</f>
        <v>0</v>
      </c>
      <c r="J55" s="338"/>
      <c r="K55" s="338"/>
      <c r="L55" s="338"/>
      <c r="M55" s="130"/>
      <c r="N55" s="130"/>
    </row>
    <row r="56" spans="2:17" ht="15" hidden="1" customHeight="1">
      <c r="B56" s="357"/>
      <c r="C56" s="357"/>
      <c r="D56" s="357"/>
      <c r="E56" s="362"/>
      <c r="F56" s="362"/>
      <c r="G56" s="362"/>
      <c r="H56" s="4" t="s">
        <v>7</v>
      </c>
      <c r="I56" s="339"/>
      <c r="J56" s="339"/>
      <c r="K56" s="339"/>
      <c r="L56" s="339"/>
      <c r="M56" s="119"/>
      <c r="N56" s="119"/>
    </row>
    <row r="57" spans="2:17" ht="15" hidden="1" customHeight="1">
      <c r="B57" s="357" t="s">
        <v>174</v>
      </c>
      <c r="C57" s="357"/>
      <c r="D57" s="357"/>
      <c r="E57" s="362" t="str">
        <f>JOBLIST!C9</f>
        <v>Activity</v>
      </c>
      <c r="F57" s="362"/>
      <c r="G57" s="362"/>
      <c r="H57" s="4" t="s">
        <v>9</v>
      </c>
      <c r="I57" s="339"/>
      <c r="J57" s="339"/>
      <c r="K57" s="339"/>
      <c r="L57" s="339"/>
      <c r="M57" s="119"/>
      <c r="N57" s="119"/>
    </row>
    <row r="58" spans="2:17" ht="15" hidden="1" customHeight="1">
      <c r="B58" s="357" t="s">
        <v>175</v>
      </c>
      <c r="C58" s="357"/>
      <c r="D58" s="357"/>
      <c r="E58" s="332"/>
      <c r="F58" s="332"/>
      <c r="G58" s="332"/>
      <c r="H58" s="4" t="s">
        <v>8</v>
      </c>
      <c r="I58" s="339"/>
      <c r="J58" s="339"/>
      <c r="K58" s="339"/>
      <c r="L58" s="339"/>
      <c r="M58" s="119"/>
      <c r="N58" s="119"/>
    </row>
    <row r="59" spans="2:17" ht="15" hidden="1" customHeight="1">
      <c r="B59" s="357" t="s">
        <v>176</v>
      </c>
      <c r="C59" s="357"/>
      <c r="D59" s="357"/>
      <c r="E59" s="332"/>
      <c r="F59" s="332"/>
      <c r="G59" s="332"/>
      <c r="H59" s="4" t="s">
        <v>10</v>
      </c>
      <c r="I59" s="129" t="s">
        <v>11</v>
      </c>
      <c r="J59" s="129" t="s">
        <v>12</v>
      </c>
      <c r="K59" s="129" t="s">
        <v>13</v>
      </c>
      <c r="L59" s="129"/>
      <c r="M59" s="129"/>
      <c r="N59" s="129"/>
    </row>
    <row r="60" spans="2:17" ht="15" hidden="1" customHeight="1">
      <c r="B60" s="357" t="s">
        <v>177</v>
      </c>
      <c r="C60" s="357"/>
      <c r="D60" s="357"/>
      <c r="E60" s="332"/>
      <c r="F60" s="332"/>
      <c r="G60" s="332"/>
      <c r="I60" s="129"/>
      <c r="J60" s="129"/>
      <c r="K60" s="129"/>
      <c r="L60" s="129"/>
      <c r="M60" s="129"/>
      <c r="N60" s="129"/>
    </row>
    <row r="61" spans="2:17" ht="15" hidden="1" customHeight="1">
      <c r="D61" s="333"/>
      <c r="E61" s="333"/>
      <c r="I61" s="129" t="s">
        <v>14</v>
      </c>
      <c r="J61" s="129" t="s">
        <v>15</v>
      </c>
      <c r="K61" s="129" t="s">
        <v>16</v>
      </c>
      <c r="L61" s="129"/>
      <c r="M61" s="129"/>
      <c r="N61" s="129"/>
    </row>
    <row r="62" spans="2:17" ht="24" hidden="1" customHeight="1">
      <c r="B62" s="349" t="str">
        <f>IF(B52=MATRIX!G17,"",CONCATENATE("This HIRARC is specially formatted for ",MATRIX!G17," only."))</f>
        <v>This HIRARC is specially formatted for ***SAMPLE*** only.</v>
      </c>
      <c r="C62" s="349"/>
      <c r="D62" s="349"/>
      <c r="E62" s="349"/>
      <c r="F62" s="349"/>
      <c r="G62" s="349"/>
      <c r="H62" s="349"/>
      <c r="I62" s="349"/>
      <c r="J62" s="349"/>
      <c r="K62" s="349"/>
      <c r="L62" s="349"/>
      <c r="M62" s="349"/>
      <c r="N62" s="349"/>
      <c r="O62" s="349"/>
      <c r="P62" s="349"/>
    </row>
    <row r="63" spans="2:17" s="118" customFormat="1" ht="12.75" hidden="1" customHeight="1">
      <c r="B63" s="367" t="s">
        <v>66</v>
      </c>
      <c r="C63" s="157"/>
      <c r="D63" s="363" t="s">
        <v>178</v>
      </c>
      <c r="E63" s="344" t="s">
        <v>179</v>
      </c>
      <c r="F63" s="345"/>
      <c r="G63" s="346"/>
      <c r="H63" s="350" t="s">
        <v>181</v>
      </c>
      <c r="I63" s="369" t="s">
        <v>182</v>
      </c>
      <c r="J63" s="370"/>
      <c r="K63" s="371"/>
      <c r="L63" s="336" t="s">
        <v>184</v>
      </c>
      <c r="M63" s="336" t="s">
        <v>185</v>
      </c>
      <c r="N63" s="365" t="s">
        <v>183</v>
      </c>
      <c r="O63" s="365"/>
      <c r="P63" s="365"/>
    </row>
    <row r="64" spans="2:17" s="118" customFormat="1" ht="17.25" hidden="1" customHeight="1" thickBot="1">
      <c r="B64" s="368"/>
      <c r="C64" s="158" t="s">
        <v>0</v>
      </c>
      <c r="D64" s="364"/>
      <c r="E64" s="347" t="s">
        <v>1</v>
      </c>
      <c r="F64" s="348"/>
      <c r="G64" s="159" t="s">
        <v>180</v>
      </c>
      <c r="H64" s="351"/>
      <c r="I64" s="161" t="s">
        <v>104</v>
      </c>
      <c r="J64" s="161" t="s">
        <v>4</v>
      </c>
      <c r="K64" s="161" t="s">
        <v>2</v>
      </c>
      <c r="L64" s="337"/>
      <c r="M64" s="337"/>
      <c r="N64" s="160" t="s">
        <v>3</v>
      </c>
      <c r="O64" s="160" t="s">
        <v>275</v>
      </c>
      <c r="P64" s="160" t="s">
        <v>276</v>
      </c>
    </row>
    <row r="65" spans="2:16" ht="15.75" hidden="1" customHeight="1">
      <c r="B65" s="342"/>
      <c r="C65" s="42"/>
      <c r="D65" s="322" t="e">
        <f ca="1">IF(MATRIX!G18&lt;0,"ERROR",VLOOKUP(C66,'  '!$I$24:$S$45,2,FALSE))</f>
        <v>#N/A</v>
      </c>
      <c r="E65" s="340" t="e">
        <f ca="1">IF(MATRIX!G18&lt;0,"",VLOOKUP(C66,'  '!$I$24:$S$45,3,FALSE))</f>
        <v>#N/A</v>
      </c>
      <c r="F65" s="340"/>
      <c r="G65" s="321" t="str">
        <f ca="1">IF(MATRIX!G18&lt;0,"ERROR",IF(JOBLIST!D235="","",VLOOKUP(C66,JOBLIST!$G$40:$Q$61,10,FALSE)))</f>
        <v/>
      </c>
      <c r="H65" s="373" t="str">
        <f ca="1">IF(MATRIX!G18&lt;0,"",VLOOKUP(C66,'  '!$I$24:$W$45,14,FALSE))</f>
        <v/>
      </c>
      <c r="I65" s="325">
        <f ca="1">IF(MATRIX!G18&lt;0,"ERROR",IF(OR('  '!O33&gt;5,'  '!P33&gt;5),0,'  '!O33))</f>
        <v>0</v>
      </c>
      <c r="J65" s="325">
        <f ca="1">IF(MATRIX!G18&lt;0,"ERROR",IF(OR('  '!O33&gt;5,'  '!P33&gt;5),0,'  '!P33))</f>
        <v>0</v>
      </c>
      <c r="K65" s="127"/>
      <c r="L65" s="313" t="e">
        <f ca="1">IF(MATRIX!G18&lt;0,"ERROR",VLOOKUP(C66,'  '!$I$24:$S$45,6,FALSE))</f>
        <v>#N/A</v>
      </c>
      <c r="M65" s="308"/>
      <c r="N65" s="324"/>
      <c r="O65" s="324"/>
      <c r="P65" s="324"/>
    </row>
    <row r="66" spans="2:16" ht="15.75" hidden="1" customHeight="1">
      <c r="B66" s="342"/>
      <c r="C66" s="126">
        <v>10</v>
      </c>
      <c r="D66" s="322"/>
      <c r="E66" s="322" t="e">
        <f ca="1">IF(MATRIX!G18&lt;0,"ERROR",CONCATENATE("",VLOOKUP(C66,'  '!$I$24:$S$45,4,FALSE),""))</f>
        <v>#N/A</v>
      </c>
      <c r="F66" s="322"/>
      <c r="G66" s="322"/>
      <c r="H66" s="366"/>
      <c r="I66" s="326"/>
      <c r="J66" s="326"/>
      <c r="K66" s="149" t="str">
        <f ca="1">IF(OR(J65="ERROR",I65=0,J65=0),"",I65*J65)</f>
        <v/>
      </c>
      <c r="L66" s="328"/>
      <c r="M66" s="372"/>
      <c r="N66" s="322"/>
      <c r="O66" s="322"/>
      <c r="P66" s="322"/>
    </row>
    <row r="67" spans="2:16" ht="15.75" hidden="1" customHeight="1">
      <c r="B67" s="342"/>
      <c r="C67" s="42"/>
      <c r="D67" s="322"/>
      <c r="E67" s="360" t="str">
        <f ca="1">IF(MATRIX!G18&lt;0,"",CONCATENATE("",VLOOKUP(C66,JOBLIST!$G$40:$Q$61,9,FALSE),""))</f>
        <v/>
      </c>
      <c r="F67" s="361"/>
      <c r="G67" s="322"/>
      <c r="H67" s="322" t="str">
        <f ca="1">IF(MATRIX!G18&lt;0,"ERROR",IF(JOBLIST!D238="","",VLOOKUP(C66,JOBLIST!$G$40:$Q$61,11,FALSE)))</f>
        <v/>
      </c>
      <c r="I67" s="326"/>
      <c r="J67" s="326"/>
      <c r="K67" s="190" t="str">
        <f ca="1">IF(MATRIX!G69&lt;0,"ERROR",IF(OR(K66="",K66=0),"",IF(K66&gt;12,"HIGH",IF(K66&lt;5,"LOW","MED."))))</f>
        <v/>
      </c>
      <c r="L67" s="328"/>
      <c r="M67" s="372"/>
      <c r="N67" s="322"/>
      <c r="O67" s="322"/>
      <c r="P67" s="322"/>
    </row>
    <row r="68" spans="2:16" ht="15.75" hidden="1" customHeight="1">
      <c r="B68" s="343"/>
      <c r="C68" s="25"/>
      <c r="D68" s="322"/>
      <c r="E68" s="358"/>
      <c r="F68" s="359"/>
      <c r="G68" s="323"/>
      <c r="H68" s="323"/>
      <c r="I68" s="327"/>
      <c r="J68" s="327"/>
      <c r="K68" s="128"/>
      <c r="L68" s="314"/>
      <c r="M68" s="309"/>
      <c r="N68" s="323"/>
      <c r="O68" s="323"/>
      <c r="P68" s="323"/>
    </row>
    <row r="69" spans="2:16" ht="15.75" hidden="1" customHeight="1">
      <c r="B69" s="341"/>
      <c r="C69" s="40"/>
      <c r="D69" s="355" t="e">
        <f ca="1">IF(MATRIX!G18&lt;0,"ERROR",VLOOKUP(C70,'  '!$I$24:$S$45,2,FALSE))</f>
        <v>#N/A</v>
      </c>
      <c r="E69" s="340" t="e">
        <f ca="1">IF(MATRIX!G18&lt;0,"",VLOOKUP(C70,'  '!$I$24:$S$45,3,FALSE))</f>
        <v>#N/A</v>
      </c>
      <c r="F69" s="340"/>
      <c r="G69" s="321" t="str">
        <f ca="1">IF(MATRIX!G18&lt;0,"ERROR",IF(JOBLIST!D253="","",VLOOKUP(C70,JOBLIST!$G$40:$Q$61,10,FALSE)))</f>
        <v/>
      </c>
      <c r="H69" s="340" t="str">
        <f ca="1">IF(MATRIX!G18&lt;0,"",VLOOKUP(C70,'  '!$I$24:$W$45,14,FALSE))</f>
        <v/>
      </c>
      <c r="I69" s="325">
        <f ca="1">IF(MATRIX!G18&lt;0,"ERROR",IF(OR('  '!O34&gt;5,'  '!P34&gt;5),0,'  '!O34))</f>
        <v>0</v>
      </c>
      <c r="J69" s="325">
        <f ca="1">IF(MATRIX!G18&lt;0,"ERROR",IF(OR('  '!O34&gt;5,'  '!P34&gt;5),0,'  '!P34))</f>
        <v>0</v>
      </c>
      <c r="K69" s="127"/>
      <c r="L69" s="313" t="e">
        <f ca="1">IF(MATRIX!G18&lt;0,"ERROR",VLOOKUP(C70,'  '!$I$24:$S$45,6,FALSE))</f>
        <v>#N/A</v>
      </c>
      <c r="M69" s="308"/>
      <c r="N69" s="321"/>
      <c r="O69" s="321"/>
      <c r="P69" s="321"/>
    </row>
    <row r="70" spans="2:16" ht="15.75" hidden="1" customHeight="1">
      <c r="B70" s="342"/>
      <c r="C70" s="126">
        <v>11</v>
      </c>
      <c r="D70" s="355"/>
      <c r="E70" s="322" t="e">
        <f ca="1">IF(MATRIX!G18&lt;0,"ERROR",CONCATENATE("",VLOOKUP(C70,'  '!$I$24:$S$45,4,FALSE),""))</f>
        <v>#N/A</v>
      </c>
      <c r="F70" s="322"/>
      <c r="G70" s="322"/>
      <c r="H70" s="366"/>
      <c r="I70" s="326"/>
      <c r="J70" s="326"/>
      <c r="K70" s="149" t="str">
        <f ca="1">IF(OR(J69="ERROR",I69=0,J69=0),"",I69*J69)</f>
        <v/>
      </c>
      <c r="L70" s="328"/>
      <c r="M70" s="372"/>
      <c r="N70" s="322"/>
      <c r="O70" s="322"/>
      <c r="P70" s="322"/>
    </row>
    <row r="71" spans="2:16" ht="15.75" hidden="1" customHeight="1">
      <c r="B71" s="342"/>
      <c r="C71" s="42"/>
      <c r="D71" s="355"/>
      <c r="E71" s="360" t="str">
        <f ca="1">IF(MATRIX!G18&lt;0,"",CONCATENATE("",VLOOKUP(C70,JOBLIST!$G$40:$Q$61,9,FALSE),""))</f>
        <v/>
      </c>
      <c r="F71" s="361"/>
      <c r="G71" s="322"/>
      <c r="H71" s="322" t="str">
        <f ca="1">IF(MATRIX!G18&lt;0,"ERROR",IF(JOBLIST!D256="","",VLOOKUP(C70,JOBLIST!$G$40:$Q$61,11,FALSE)))</f>
        <v/>
      </c>
      <c r="I71" s="326"/>
      <c r="J71" s="326"/>
      <c r="K71" s="190" t="str">
        <f ca="1">IF(MATRIX!G73&lt;0,"ERROR",IF(OR(K70="",K70=0),"",IF(K70&gt;12,"HIGH",IF(K70&lt;5,"LOW","MED."))))</f>
        <v/>
      </c>
      <c r="L71" s="328"/>
      <c r="M71" s="372"/>
      <c r="N71" s="322"/>
      <c r="O71" s="322"/>
      <c r="P71" s="322"/>
    </row>
    <row r="72" spans="2:16" ht="15.75" hidden="1" customHeight="1">
      <c r="B72" s="343"/>
      <c r="C72" s="25"/>
      <c r="D72" s="355"/>
      <c r="E72" s="358"/>
      <c r="F72" s="359"/>
      <c r="G72" s="323"/>
      <c r="H72" s="323"/>
      <c r="I72" s="327"/>
      <c r="J72" s="327"/>
      <c r="K72" s="128"/>
      <c r="L72" s="314"/>
      <c r="M72" s="309"/>
      <c r="N72" s="323"/>
      <c r="O72" s="323"/>
      <c r="P72" s="323"/>
    </row>
    <row r="73" spans="2:16" ht="15.75" hidden="1" customHeight="1">
      <c r="B73" s="341"/>
      <c r="C73" s="40"/>
      <c r="D73" s="355" t="e">
        <f ca="1">IF(MATRIX!G18&lt;0,"ERROR",VLOOKUP(C74,'  '!$I$24:$S$45,2,FALSE))</f>
        <v>#N/A</v>
      </c>
      <c r="E73" s="340" t="e">
        <f ca="1">IF(MATRIX!G18&lt;0,"",VLOOKUP(C74,'  '!$I$24:$S$45,3,FALSE))</f>
        <v>#N/A</v>
      </c>
      <c r="F73" s="340"/>
      <c r="G73" s="321" t="str">
        <f ca="1">IF(MATRIX!G18&lt;0,"ERROR",IF(JOBLIST!D271="","",VLOOKUP(C74,JOBLIST!$G$40:$Q$61,10,FALSE)))</f>
        <v/>
      </c>
      <c r="H73" s="340" t="str">
        <f ca="1">IF(MATRIX!G18&lt;0,"",VLOOKUP(C74,'  '!$I$24:$W$45,14,FALSE))</f>
        <v/>
      </c>
      <c r="I73" s="325">
        <f ca="1">IF(MATRIX!G18&lt;0,"ERROR",IF(OR('  '!O35&gt;5,'  '!P35&gt;5),0,'  '!O35))</f>
        <v>0</v>
      </c>
      <c r="J73" s="325">
        <f ca="1">IF(MATRIX!G18&lt;0,"ERROR",IF(OR('  '!O35&gt;5,'  '!P35&gt;5),0,'  '!P35))</f>
        <v>0</v>
      </c>
      <c r="K73" s="127"/>
      <c r="L73" s="313" t="e">
        <f ca="1">IF(MATRIX!G18&lt;0,"ERROR",VLOOKUP(C74,'  '!$I$24:$S$45,6,FALSE))</f>
        <v>#N/A</v>
      </c>
      <c r="M73" s="308"/>
      <c r="N73" s="321"/>
      <c r="O73" s="321"/>
      <c r="P73" s="321"/>
    </row>
    <row r="74" spans="2:16" ht="15.75" hidden="1" customHeight="1">
      <c r="B74" s="342"/>
      <c r="C74" s="126">
        <v>12</v>
      </c>
      <c r="D74" s="355"/>
      <c r="E74" s="322" t="e">
        <f ca="1">IF(MATRIX!G18&lt;0,"ERROR",CONCATENATE("",VLOOKUP(C74,'  '!$I$24:$S$45,4,FALSE),""))</f>
        <v>#N/A</v>
      </c>
      <c r="F74" s="322"/>
      <c r="G74" s="322"/>
      <c r="H74" s="366"/>
      <c r="I74" s="326"/>
      <c r="J74" s="326"/>
      <c r="K74" s="149" t="str">
        <f ca="1">IF(OR(J73="ERROR",I73=0,J73=0),"",I73*J73)</f>
        <v/>
      </c>
      <c r="L74" s="328"/>
      <c r="M74" s="372"/>
      <c r="N74" s="322"/>
      <c r="O74" s="322"/>
      <c r="P74" s="322"/>
    </row>
    <row r="75" spans="2:16" ht="15.75" hidden="1" customHeight="1">
      <c r="B75" s="342"/>
      <c r="C75" s="42"/>
      <c r="D75" s="355"/>
      <c r="E75" s="360" t="str">
        <f ca="1">IF(MATRIX!G18&lt;0,"",CONCATENATE("",VLOOKUP(C74,JOBLIST!$G$40:$Q$61,9,FALSE),""))</f>
        <v/>
      </c>
      <c r="F75" s="361"/>
      <c r="G75" s="322"/>
      <c r="H75" s="322" t="str">
        <f ca="1">IF(MATRIX!G18&lt;0,"ERROR",IF(JOBLIST!D274="","",VLOOKUP(C74,JOBLIST!$G$40:$Q$61,11,FALSE)))</f>
        <v/>
      </c>
      <c r="I75" s="326"/>
      <c r="J75" s="326"/>
      <c r="K75" s="190" t="str">
        <f ca="1">IF(MATRIX!G77&lt;0,"ERROR",IF(OR(K74="",K74=0),"",IF(K74&gt;12,"HIGH",IF(K74&lt;5,"LOW","MED."))))</f>
        <v/>
      </c>
      <c r="L75" s="328"/>
      <c r="M75" s="372"/>
      <c r="N75" s="322"/>
      <c r="O75" s="322"/>
      <c r="P75" s="322"/>
    </row>
    <row r="76" spans="2:16" ht="15.75" hidden="1" customHeight="1">
      <c r="B76" s="343"/>
      <c r="C76" s="25"/>
      <c r="D76" s="355"/>
      <c r="E76" s="358"/>
      <c r="F76" s="359"/>
      <c r="G76" s="323"/>
      <c r="H76" s="323"/>
      <c r="I76" s="327"/>
      <c r="J76" s="327"/>
      <c r="K76" s="128"/>
      <c r="L76" s="314"/>
      <c r="M76" s="309"/>
      <c r="N76" s="323"/>
      <c r="O76" s="323"/>
      <c r="P76" s="323"/>
    </row>
    <row r="77" spans="2:16" ht="15.75" hidden="1" customHeight="1">
      <c r="B77" s="341"/>
      <c r="C77" s="40"/>
      <c r="D77" s="355" t="e">
        <f ca="1">IF(MATRIX!G18&lt;0,"ERROR",VLOOKUP(C78,'  '!$I$24:$S$45,2,FALSE))</f>
        <v>#N/A</v>
      </c>
      <c r="E77" s="340" t="e">
        <f ca="1">IF(MATRIX!G18&lt;0,"",VLOOKUP(C78,'  '!$I$24:$S$45,3,FALSE))</f>
        <v>#N/A</v>
      </c>
      <c r="F77" s="340"/>
      <c r="G77" s="321" t="str">
        <f ca="1">IF(MATRIX!G18&lt;0,"ERROR",IF(JOBLIST!D289="","",VLOOKUP(C78,JOBLIST!$G$40:$Q$61,10,FALSE)))</f>
        <v/>
      </c>
      <c r="H77" s="340" t="str">
        <f ca="1">IF(MATRIX!G18&lt;0,"",VLOOKUP(C78,'  '!$I$24:$W$45,14,FALSE))</f>
        <v/>
      </c>
      <c r="I77" s="325">
        <f ca="1">IF(MATRIX!G18&lt;0,"ERROR",IF(OR('  '!O36&gt;5,'  '!P36&gt;5),0,'  '!O36))</f>
        <v>0</v>
      </c>
      <c r="J77" s="325">
        <f ca="1">IF(MATRIX!G18&lt;0,"ERROR",IF(OR('  '!O36&gt;5,'  '!P36&gt;5),0,'  '!P36))</f>
        <v>0</v>
      </c>
      <c r="K77" s="127"/>
      <c r="L77" s="313" t="e">
        <f ca="1">IF(MATRIX!G18&lt;0,"ERROR",VLOOKUP(C78,'  '!$I$24:$S$45,6,FALSE))</f>
        <v>#N/A</v>
      </c>
      <c r="M77" s="308"/>
      <c r="N77" s="321"/>
      <c r="O77" s="321"/>
      <c r="P77" s="321"/>
    </row>
    <row r="78" spans="2:16" ht="15.75" hidden="1" customHeight="1">
      <c r="B78" s="342"/>
      <c r="C78" s="126">
        <v>13</v>
      </c>
      <c r="D78" s="355"/>
      <c r="E78" s="322" t="e">
        <f ca="1">IF(MATRIX!G18&lt;0,"ERROR",CONCATENATE("",VLOOKUP(C78,'  '!$I$24:$S$45,4,FALSE),""))</f>
        <v>#N/A</v>
      </c>
      <c r="F78" s="322"/>
      <c r="G78" s="322"/>
      <c r="H78" s="366"/>
      <c r="I78" s="326"/>
      <c r="J78" s="326"/>
      <c r="K78" s="149" t="str">
        <f ca="1">IF(OR(J77="ERROR",I77=0,J77=0),"",I77*J77)</f>
        <v/>
      </c>
      <c r="L78" s="328"/>
      <c r="M78" s="372"/>
      <c r="N78" s="322"/>
      <c r="O78" s="322"/>
      <c r="P78" s="322"/>
    </row>
    <row r="79" spans="2:16" ht="15.75" hidden="1" customHeight="1">
      <c r="B79" s="342"/>
      <c r="C79" s="42"/>
      <c r="D79" s="355"/>
      <c r="E79" s="360" t="e">
        <f ca="1">IF(MATRIX!G18&lt;0,"",CONCATENATE("",VLOOKUP(C78,JOBLIST!$G$40:$Q$61,9,FALSE),""))</f>
        <v>#N/A</v>
      </c>
      <c r="F79" s="361"/>
      <c r="G79" s="322"/>
      <c r="H79" s="322" t="str">
        <f ca="1">IF(MATRIX!G18&lt;0,"ERROR",IF(JOBLIST!D292="","",VLOOKUP(C78,JOBLIST!$G$40:$Q$61,11,FALSE)))</f>
        <v/>
      </c>
      <c r="I79" s="326"/>
      <c r="J79" s="326"/>
      <c r="K79" s="190" t="str">
        <f ca="1">IF(MATRIX!G81&lt;0,"ERROR",IF(OR(K78="",K78=0),"",IF(K78&gt;12,"HIGH",IF(K78&lt;5,"LOW","MED."))))</f>
        <v/>
      </c>
      <c r="L79" s="328"/>
      <c r="M79" s="372"/>
      <c r="N79" s="322"/>
      <c r="O79" s="322"/>
      <c r="P79" s="322"/>
    </row>
    <row r="80" spans="2:16" ht="15.75" hidden="1" customHeight="1">
      <c r="B80" s="343"/>
      <c r="C80" s="25"/>
      <c r="D80" s="355"/>
      <c r="E80" s="358"/>
      <c r="F80" s="359"/>
      <c r="G80" s="323"/>
      <c r="H80" s="323"/>
      <c r="I80" s="327"/>
      <c r="J80" s="327"/>
      <c r="K80" s="128"/>
      <c r="L80" s="314"/>
      <c r="M80" s="309"/>
      <c r="N80" s="323"/>
      <c r="O80" s="323"/>
      <c r="P80" s="323"/>
    </row>
    <row r="81" spans="2:16" ht="15.75" hidden="1" customHeight="1">
      <c r="B81" s="341"/>
      <c r="C81" s="40"/>
      <c r="D81" s="355" t="e">
        <f ca="1">IF(MATRIX!G18&lt;0,"ERROR",VLOOKUP(C82,'  '!$I$24:$S$45,2,FALSE))</f>
        <v>#N/A</v>
      </c>
      <c r="E81" s="340" t="e">
        <f ca="1">IF(MATRIX!G18&lt;0,"",VLOOKUP(C82,'  '!$I$24:$S$45,3,FALSE))</f>
        <v>#N/A</v>
      </c>
      <c r="F81" s="340"/>
      <c r="G81" s="321" t="str">
        <f ca="1">IF(MATRIX!G18&lt;0,"ERROR",IF(JOBLIST!D307="","",VLOOKUP(C82,JOBLIST!$G$40:$Q$61,10,FALSE)))</f>
        <v/>
      </c>
      <c r="H81" s="340" t="str">
        <f ca="1">IF(MATRIX!G18&lt;0,"",VLOOKUP(C82,'  '!$I$24:$W$45,14,FALSE))</f>
        <v/>
      </c>
      <c r="I81" s="325">
        <f ca="1">IF(MATRIX!G18&lt;0,"ERROR",IF(OR('  '!O37&gt;5,'  '!P37&gt;5),0,'  '!O37))</f>
        <v>0</v>
      </c>
      <c r="J81" s="325">
        <f ca="1">IF(MATRIX!G18&lt;0,"ERROR",IF(OR('  '!O37&gt;5,'  '!P37&gt;5),0,'  '!P37))</f>
        <v>0</v>
      </c>
      <c r="K81" s="127"/>
      <c r="L81" s="313" t="e">
        <f ca="1">IF(MATRIX!G18&lt;0,"ERROR",VLOOKUP(C82,'  '!$I$24:$S$45,6,FALSE))</f>
        <v>#N/A</v>
      </c>
      <c r="M81" s="308"/>
      <c r="N81" s="321"/>
      <c r="O81" s="321"/>
      <c r="P81" s="321"/>
    </row>
    <row r="82" spans="2:16" ht="15.75" hidden="1" customHeight="1">
      <c r="B82" s="342"/>
      <c r="C82" s="126">
        <v>14</v>
      </c>
      <c r="D82" s="355"/>
      <c r="E82" s="322" t="e">
        <f ca="1">IF(MATRIX!G18&lt;0,"ERROR",CONCATENATE("",VLOOKUP(C82,'  '!$I$24:$S$45,4,FALSE),""))</f>
        <v>#N/A</v>
      </c>
      <c r="F82" s="322"/>
      <c r="G82" s="322"/>
      <c r="H82" s="366"/>
      <c r="I82" s="326"/>
      <c r="J82" s="326"/>
      <c r="K82" s="149" t="str">
        <f ca="1">IF(OR(J81="ERROR",I81=0,J81=0),"",I81*J81)</f>
        <v/>
      </c>
      <c r="L82" s="328"/>
      <c r="M82" s="372"/>
      <c r="N82" s="322"/>
      <c r="O82" s="322"/>
      <c r="P82" s="322"/>
    </row>
    <row r="83" spans="2:16" ht="15.75" hidden="1" customHeight="1">
      <c r="B83" s="342"/>
      <c r="C83" s="42"/>
      <c r="D83" s="355"/>
      <c r="E83" s="360" t="e">
        <f ca="1">IF(MATRIX!G18&lt;0,"",CONCATENATE("",VLOOKUP(C82,JOBLIST!$G$40:$Q$61,9,FALSE),""))</f>
        <v>#N/A</v>
      </c>
      <c r="F83" s="361"/>
      <c r="G83" s="322"/>
      <c r="H83" s="322" t="str">
        <f ca="1">IF(MATRIX!G18&lt;0,"ERROR",IF(JOBLIST!D310="","",VLOOKUP(C82,JOBLIST!$G$40:$Q$61,11,FALSE)))</f>
        <v/>
      </c>
      <c r="I83" s="326"/>
      <c r="J83" s="326"/>
      <c r="K83" s="190" t="str">
        <f ca="1">IF(MATRIX!G85&lt;0,"ERROR",IF(OR(K82="",K82=0),"",IF(K82&gt;12,"HIGH",IF(K82&lt;5,"LOW","MED."))))</f>
        <v/>
      </c>
      <c r="L83" s="328"/>
      <c r="M83" s="372"/>
      <c r="N83" s="322"/>
      <c r="O83" s="322"/>
      <c r="P83" s="322"/>
    </row>
    <row r="84" spans="2:16" ht="15.75" hidden="1" customHeight="1">
      <c r="B84" s="343"/>
      <c r="C84" s="25"/>
      <c r="D84" s="355"/>
      <c r="E84" s="358"/>
      <c r="F84" s="359"/>
      <c r="G84" s="323"/>
      <c r="H84" s="323"/>
      <c r="I84" s="327"/>
      <c r="J84" s="327"/>
      <c r="K84" s="128"/>
      <c r="L84" s="314"/>
      <c r="M84" s="309"/>
      <c r="N84" s="323"/>
      <c r="O84" s="323"/>
      <c r="P84" s="323"/>
    </row>
    <row r="85" spans="2:16" ht="15.75" hidden="1" customHeight="1">
      <c r="B85" s="341"/>
      <c r="C85" s="40"/>
      <c r="D85" s="355" t="e">
        <f ca="1">IF(MATRIX!G18&lt;0,"ERROR",VLOOKUP(C86,'  '!$I$24:$S$45,2,FALSE))</f>
        <v>#N/A</v>
      </c>
      <c r="E85" s="340" t="e">
        <f ca="1">IF(MATRIX!G18&lt;0,"",VLOOKUP(C86,'  '!$I$24:$S$45,3,FALSE))</f>
        <v>#N/A</v>
      </c>
      <c r="F85" s="340"/>
      <c r="G85" s="321" t="str">
        <f ca="1">IF(MATRIX!G18&lt;0,"ERROR",IF(JOBLIST!D325="","",VLOOKUP(C86,JOBLIST!$G$40:$Q$61,10,FALSE)))</f>
        <v/>
      </c>
      <c r="H85" s="340" t="str">
        <f ca="1">IF(MATRIX!G18&lt;0,"",VLOOKUP(C86,'  '!$I$24:$W$45,14,FALSE))</f>
        <v/>
      </c>
      <c r="I85" s="325">
        <f ca="1">IF(MATRIX!G18&lt;0,"ERROR",IF(OR('  '!O38&gt;5,'  '!P38&gt;5),0,'  '!O38))</f>
        <v>0</v>
      </c>
      <c r="J85" s="325">
        <f ca="1">IF(MATRIX!G18&lt;0,"ERROR",IF(OR('  '!O38&gt;5,'  '!P38&gt;5),0,'  '!P38))</f>
        <v>0</v>
      </c>
      <c r="K85" s="127"/>
      <c r="L85" s="313" t="e">
        <f ca="1">IF(MATRIX!G18&lt;0,"ERROR",VLOOKUP(C86,'  '!$I$24:$S$45,6,FALSE))</f>
        <v>#N/A</v>
      </c>
      <c r="M85" s="308"/>
      <c r="N85" s="321"/>
      <c r="O85" s="321"/>
      <c r="P85" s="321"/>
    </row>
    <row r="86" spans="2:16" ht="15.75" hidden="1" customHeight="1">
      <c r="B86" s="342"/>
      <c r="C86" s="126">
        <v>15</v>
      </c>
      <c r="D86" s="355"/>
      <c r="E86" s="322" t="e">
        <f ca="1">IF(MATRIX!G18&lt;0,"ERROR",CONCATENATE("",VLOOKUP(C86,'  '!$I$24:$S$45,4,FALSE),""))</f>
        <v>#N/A</v>
      </c>
      <c r="F86" s="322"/>
      <c r="G86" s="322"/>
      <c r="H86" s="366"/>
      <c r="I86" s="326"/>
      <c r="J86" s="326"/>
      <c r="K86" s="149" t="str">
        <f ca="1">IF(OR(J85="ERROR",I85=0,J85=0),"",I85*J85)</f>
        <v/>
      </c>
      <c r="L86" s="328"/>
      <c r="M86" s="372"/>
      <c r="N86" s="322"/>
      <c r="O86" s="322"/>
      <c r="P86" s="322"/>
    </row>
    <row r="87" spans="2:16" ht="15.75" hidden="1" customHeight="1">
      <c r="B87" s="342"/>
      <c r="C87" s="42"/>
      <c r="D87" s="355"/>
      <c r="E87" s="360" t="e">
        <f ca="1">IF(MATRIX!G18&lt;0,"",CONCATENATE("",VLOOKUP(C86,JOBLIST!$G$40:$Q$61,9,FALSE),""))</f>
        <v>#N/A</v>
      </c>
      <c r="F87" s="361"/>
      <c r="G87" s="322"/>
      <c r="H87" s="322" t="str">
        <f ca="1">IF(MATRIX!G18&lt;0,"ERROR",IF(JOBLIST!D328="","",VLOOKUP(C86,JOBLIST!$G$40:$Q$61,11,FALSE)))</f>
        <v/>
      </c>
      <c r="I87" s="326"/>
      <c r="J87" s="326"/>
      <c r="K87" s="190" t="str">
        <f ca="1">IF(MATRIX!G89&lt;0,"ERROR",IF(OR(K86="",K86=0),"",IF(K86&gt;12,"HIGH",IF(K86&lt;5,"LOW","MED."))))</f>
        <v/>
      </c>
      <c r="L87" s="328"/>
      <c r="M87" s="372"/>
      <c r="N87" s="322"/>
      <c r="O87" s="322"/>
      <c r="P87" s="322"/>
    </row>
    <row r="88" spans="2:16" ht="15.75" hidden="1" customHeight="1">
      <c r="B88" s="343"/>
      <c r="C88" s="25"/>
      <c r="D88" s="355"/>
      <c r="E88" s="358"/>
      <c r="F88" s="359"/>
      <c r="G88" s="323"/>
      <c r="H88" s="323"/>
      <c r="I88" s="327"/>
      <c r="J88" s="327"/>
      <c r="K88" s="128"/>
      <c r="L88" s="314"/>
      <c r="M88" s="309"/>
      <c r="N88" s="323"/>
      <c r="O88" s="323"/>
      <c r="P88" s="323"/>
    </row>
    <row r="89" spans="2:16" ht="15.75" hidden="1" customHeight="1">
      <c r="B89" s="341"/>
      <c r="C89" s="40"/>
      <c r="D89" s="355" t="e">
        <f ca="1">IF(MATRIX!G18&lt;0,"ERROR",VLOOKUP(C90,'  '!$I$24:$S$45,2,FALSE))</f>
        <v>#N/A</v>
      </c>
      <c r="E89" s="340" t="e">
        <f ca="1">IF(MATRIX!G18&lt;0,"",VLOOKUP(C90,'  '!$I$24:$S$45,3,FALSE))</f>
        <v>#N/A</v>
      </c>
      <c r="F89" s="340"/>
      <c r="G89" s="321" t="str">
        <f ca="1">IF(MATRIX!G18&lt;0,"ERROR",IF(JOBLIST!D343="","",VLOOKUP(C90,JOBLIST!$G$40:$Q$61,10,FALSE)))</f>
        <v/>
      </c>
      <c r="H89" s="340" t="str">
        <f ca="1">IF(MATRIX!G18&lt;0,"",VLOOKUP(C90,'  '!$I$24:$W$45,14,FALSE))</f>
        <v/>
      </c>
      <c r="I89" s="325">
        <f ca="1">IF(MATRIX!G18&lt;0,"ERROR",IF(OR('  '!O39&gt;5,'  '!P39&gt;5),0,'  '!O39))</f>
        <v>0</v>
      </c>
      <c r="J89" s="325">
        <f ca="1">IF(MATRIX!G18&lt;0,"ERROR",IF(OR('  '!O39&gt;5,'  '!P39&gt;5),0,'  '!P39))</f>
        <v>0</v>
      </c>
      <c r="K89" s="127"/>
      <c r="L89" s="313" t="e">
        <f ca="1">IF(MATRIX!G18&lt;0,"ERROR",VLOOKUP(C90,'  '!$I$24:$S$45,6,FALSE))</f>
        <v>#N/A</v>
      </c>
      <c r="M89" s="308"/>
      <c r="N89" s="321"/>
      <c r="O89" s="321"/>
      <c r="P89" s="321"/>
    </row>
    <row r="90" spans="2:16" ht="15.75" hidden="1" customHeight="1">
      <c r="B90" s="342"/>
      <c r="C90" s="126">
        <v>16</v>
      </c>
      <c r="D90" s="355"/>
      <c r="E90" s="322" t="e">
        <f ca="1">IF(MATRIX!G18&lt;0,"ERROR",CONCATENATE("",VLOOKUP(C90,'  '!$I$24:$S$45,4,FALSE),""))</f>
        <v>#N/A</v>
      </c>
      <c r="F90" s="322"/>
      <c r="G90" s="322"/>
      <c r="H90" s="366"/>
      <c r="I90" s="326"/>
      <c r="J90" s="326"/>
      <c r="K90" s="149" t="str">
        <f ca="1">IF(OR(J89="ERROR",I89=0,J89=0),"",I89*J89)</f>
        <v/>
      </c>
      <c r="L90" s="328"/>
      <c r="M90" s="372"/>
      <c r="N90" s="322"/>
      <c r="O90" s="322"/>
      <c r="P90" s="322"/>
    </row>
    <row r="91" spans="2:16" ht="15.75" hidden="1" customHeight="1">
      <c r="B91" s="342"/>
      <c r="C91" s="42"/>
      <c r="D91" s="355"/>
      <c r="E91" s="360" t="e">
        <f ca="1">IF(MATRIX!G18&lt;0,"",CONCATENATE("",VLOOKUP(C90,JOBLIST!$G$40:$Q$61,9,FALSE),""))</f>
        <v>#N/A</v>
      </c>
      <c r="F91" s="361"/>
      <c r="G91" s="322"/>
      <c r="H91" s="322" t="str">
        <f ca="1">IF(MATRIX!G18&lt;0,"ERROR",IF(JOBLIST!D346="","",VLOOKUP(C90,JOBLIST!$G$40:$Q$61,11,FALSE)))</f>
        <v/>
      </c>
      <c r="I91" s="326"/>
      <c r="J91" s="326"/>
      <c r="K91" s="190" t="str">
        <f ca="1">IF(MATRIX!G93&lt;0,"ERROR",IF(OR(K90="",K90=0),"",IF(K90&gt;12,"HIGH",IF(K90&lt;5,"LOW","MED."))))</f>
        <v/>
      </c>
      <c r="L91" s="328"/>
      <c r="M91" s="372"/>
      <c r="N91" s="322"/>
      <c r="O91" s="322"/>
      <c r="P91" s="322"/>
    </row>
    <row r="92" spans="2:16" ht="15.75" hidden="1" customHeight="1">
      <c r="B92" s="343"/>
      <c r="C92" s="25"/>
      <c r="D92" s="355"/>
      <c r="E92" s="358"/>
      <c r="F92" s="359"/>
      <c r="G92" s="323"/>
      <c r="H92" s="323"/>
      <c r="I92" s="327"/>
      <c r="J92" s="327"/>
      <c r="K92" s="128"/>
      <c r="L92" s="314"/>
      <c r="M92" s="309"/>
      <c r="N92" s="323"/>
      <c r="O92" s="323"/>
      <c r="P92" s="323"/>
    </row>
    <row r="93" spans="2:16" ht="15.75" hidden="1" customHeight="1">
      <c r="B93" s="341"/>
      <c r="C93" s="40"/>
      <c r="D93" s="355" t="e">
        <f ca="1">IF(MATRIX!G18&lt;0,"ERROR",VLOOKUP(C94,'  '!$I$24:$S$45,2,FALSE))</f>
        <v>#N/A</v>
      </c>
      <c r="E93" s="340" t="e">
        <f ca="1">IF(MATRIX!G18&lt;0,"",VLOOKUP(C94,'  '!$I$24:$S$45,3,FALSE))</f>
        <v>#N/A</v>
      </c>
      <c r="F93" s="340"/>
      <c r="G93" s="321" t="str">
        <f ca="1">IF(MATRIX!G18&lt;0,"ERROR",IF(JOBLIST!D362="","",VLOOKUP(C94,JOBLIST!$G$40:$Q$61,10,FALSE)))</f>
        <v/>
      </c>
      <c r="H93" s="340" t="str">
        <f ca="1">IF(MATRIX!G18&lt;0,"",VLOOKUP(C94,'  '!$I$24:$W$45,14,FALSE))</f>
        <v/>
      </c>
      <c r="I93" s="325">
        <f ca="1">IF(MATRIX!G18&lt;0,"ERROR",IF(OR('  '!O40&gt;5,'  '!P40&gt;5),0,'  '!O40))</f>
        <v>0</v>
      </c>
      <c r="J93" s="325">
        <f ca="1">IF(MATRIX!G18&lt;0,"ERROR",IF(OR('  '!O40&gt;5,'  '!P40&gt;5),0,'  '!P40))</f>
        <v>0</v>
      </c>
      <c r="K93" s="127"/>
      <c r="L93" s="313" t="e">
        <f ca="1">IF(MATRIX!G18&lt;0,"ERROR",VLOOKUP(C94,'  '!$I$24:$S$45,6,FALSE))</f>
        <v>#N/A</v>
      </c>
      <c r="M93" s="308"/>
      <c r="N93" s="321"/>
      <c r="O93" s="321"/>
      <c r="P93" s="321"/>
    </row>
    <row r="94" spans="2:16" ht="15.75" hidden="1" customHeight="1">
      <c r="B94" s="342"/>
      <c r="C94" s="126">
        <v>17</v>
      </c>
      <c r="D94" s="355"/>
      <c r="E94" s="322" t="e">
        <f ca="1">IF(MATRIX!G18&lt;0,"ERROR",CONCATENATE("",VLOOKUP(C94,'  '!$I$24:$S$45,4,FALSE),""))</f>
        <v>#N/A</v>
      </c>
      <c r="F94" s="322"/>
      <c r="G94" s="322"/>
      <c r="H94" s="366"/>
      <c r="I94" s="326"/>
      <c r="J94" s="326"/>
      <c r="K94" s="149" t="str">
        <f ca="1">IF(OR(J93="ERROR",I93=0,J93=0),"",I93*J93)</f>
        <v/>
      </c>
      <c r="L94" s="328"/>
      <c r="M94" s="372"/>
      <c r="N94" s="322"/>
      <c r="O94" s="322"/>
      <c r="P94" s="322"/>
    </row>
    <row r="95" spans="2:16" ht="15.75" hidden="1" customHeight="1">
      <c r="B95" s="342"/>
      <c r="C95" s="42"/>
      <c r="D95" s="355"/>
      <c r="E95" s="360" t="e">
        <f ca="1">IF(MATRIX!G18&lt;0,"",CONCATENATE("",VLOOKUP(C94,JOBLIST!$G$40:$Q$61,9,FALSE),""))</f>
        <v>#N/A</v>
      </c>
      <c r="F95" s="361"/>
      <c r="G95" s="322"/>
      <c r="H95" s="322" t="e">
        <f>IF(MATRIX!#REF!&lt;0,"ERROR",IF(JOBLIST!D365="","",VLOOKUP(C94,JOBLIST!$G$40:$Q$61,11,FALSE)))</f>
        <v>#REF!</v>
      </c>
      <c r="I95" s="326"/>
      <c r="J95" s="326"/>
      <c r="K95" s="190" t="str">
        <f ca="1">IF(MATRIX!G97&lt;0,"ERROR",IF(OR(K94="",K94=0),"",IF(K94&gt;12,"HIGH",IF(K94&lt;5,"LOW","MED."))))</f>
        <v/>
      </c>
      <c r="L95" s="328"/>
      <c r="M95" s="372"/>
      <c r="N95" s="322"/>
      <c r="O95" s="322"/>
      <c r="P95" s="322"/>
    </row>
    <row r="96" spans="2:16" ht="15.75" hidden="1" customHeight="1">
      <c r="B96" s="343"/>
      <c r="C96" s="25"/>
      <c r="D96" s="355"/>
      <c r="E96" s="358"/>
      <c r="F96" s="359"/>
      <c r="G96" s="323"/>
      <c r="H96" s="323"/>
      <c r="I96" s="327"/>
      <c r="J96" s="327"/>
      <c r="K96" s="128"/>
      <c r="L96" s="314"/>
      <c r="M96" s="309"/>
      <c r="N96" s="323"/>
      <c r="O96" s="323"/>
      <c r="P96" s="323"/>
    </row>
    <row r="97" spans="2:16" ht="15.75" hidden="1" customHeight="1">
      <c r="B97" s="341"/>
      <c r="C97" s="40"/>
      <c r="D97" s="355" t="e">
        <f ca="1">IF(MATRIX!G18&lt;0,"ERROR",VLOOKUP(C98,'  '!$I$24:$S$45,2,FALSE))</f>
        <v>#N/A</v>
      </c>
      <c r="E97" s="340" t="e">
        <f ca="1">IF(MATRIX!G18&lt;0,"",VLOOKUP(C98,'  '!$I$24:$S$45,3,FALSE))</f>
        <v>#N/A</v>
      </c>
      <c r="F97" s="340"/>
      <c r="G97" s="321" t="str">
        <f ca="1">IF(MATRIX!G18&lt;0,"ERROR",IF(JOBLIST!D380="","",VLOOKUP(C98,JOBLIST!$G$40:$Q$61,10,FALSE)))</f>
        <v/>
      </c>
      <c r="H97" s="340" t="str">
        <f ca="1">IF(MATRIX!G18&lt;0,"",VLOOKUP(C98,'  '!$I$24:$W$45,14,FALSE))</f>
        <v/>
      </c>
      <c r="I97" s="325">
        <f ca="1">IF(MATRIX!G18&lt;0,"ERROR",IF(OR('  '!O41&gt;5,'  '!P41&gt;5),0,'  '!O41))</f>
        <v>0</v>
      </c>
      <c r="J97" s="325">
        <f ca="1">IF(MATRIX!G18&lt;0,"ERROR",IF(MATRIX!G18&lt;0,"ERROR",IF(OR('  '!O41&gt;5,'  '!P41&gt;5),0,'  '!P41)))</f>
        <v>0</v>
      </c>
      <c r="K97" s="127"/>
      <c r="L97" s="313" t="e">
        <f ca="1">IF(MATRIX!G18&lt;0,"ERROR",VLOOKUP(C98,'  '!$I$24:$S$45,6,FALSE))</f>
        <v>#N/A</v>
      </c>
      <c r="M97" s="308"/>
      <c r="N97" s="321"/>
      <c r="O97" s="321"/>
      <c r="P97" s="321"/>
    </row>
    <row r="98" spans="2:16" ht="15.75" hidden="1" customHeight="1">
      <c r="B98" s="342"/>
      <c r="C98" s="126">
        <v>18</v>
      </c>
      <c r="D98" s="355"/>
      <c r="E98" s="322" t="e">
        <f ca="1">IF(MATRIX!G18&lt;0,"ERROR",CONCATENATE("",VLOOKUP(C98,'  '!$I$24:$S$45,4,FALSE),""))</f>
        <v>#N/A</v>
      </c>
      <c r="F98" s="322"/>
      <c r="G98" s="322"/>
      <c r="H98" s="366"/>
      <c r="I98" s="326"/>
      <c r="J98" s="326"/>
      <c r="K98" s="149" t="str">
        <f ca="1">IF(OR(J97="ERROR",I97=0,J97=0),"",I97*J97)</f>
        <v/>
      </c>
      <c r="L98" s="328"/>
      <c r="M98" s="372"/>
      <c r="N98" s="322"/>
      <c r="O98" s="322"/>
      <c r="P98" s="322"/>
    </row>
    <row r="99" spans="2:16" ht="15.75" hidden="1" customHeight="1">
      <c r="B99" s="342"/>
      <c r="C99" s="42"/>
      <c r="D99" s="355"/>
      <c r="E99" s="360" t="e">
        <f ca="1">IF(MATRIX!G18&lt;0,"",CONCATENATE("",VLOOKUP(C98,JOBLIST!$G$40:$Q$61,9,FALSE),""))</f>
        <v>#N/A</v>
      </c>
      <c r="F99" s="361"/>
      <c r="G99" s="322"/>
      <c r="H99" s="322" t="str">
        <f ca="1">IF(MATRIX!G18&lt;0,"ERROR",IF(JOBLIST!D383="","",VLOOKUP(C98,JOBLIST!$G$40:$Q$61,11,FALSE)))</f>
        <v/>
      </c>
      <c r="I99" s="326"/>
      <c r="J99" s="326"/>
      <c r="K99" s="190" t="str">
        <f ca="1">IF(MATRIX!G101&lt;0,"ERROR",IF(OR(K98="",K98=0),"",IF(K98&gt;12,"HIGH",IF(K98&lt;5,"LOW","MED."))))</f>
        <v/>
      </c>
      <c r="L99" s="328"/>
      <c r="M99" s="372"/>
      <c r="N99" s="322"/>
      <c r="O99" s="322"/>
      <c r="P99" s="322"/>
    </row>
    <row r="100" spans="2:16" ht="15.75" hidden="1" customHeight="1">
      <c r="B100" s="343"/>
      <c r="C100" s="25"/>
      <c r="D100" s="356"/>
      <c r="E100" s="358"/>
      <c r="F100" s="359"/>
      <c r="G100" s="323"/>
      <c r="H100" s="323"/>
      <c r="I100" s="327"/>
      <c r="J100" s="327"/>
      <c r="K100" s="128"/>
      <c r="L100" s="314"/>
      <c r="M100" s="309"/>
      <c r="N100" s="323"/>
      <c r="O100" s="323"/>
      <c r="P100" s="323"/>
    </row>
    <row r="101" spans="2:16" hidden="1">
      <c r="I101" s="129"/>
      <c r="J101" s="129"/>
      <c r="K101" s="129"/>
      <c r="L101" s="129"/>
      <c r="M101" s="129"/>
      <c r="N101" s="129"/>
    </row>
    <row r="102" spans="2:16" hidden="1">
      <c r="I102" s="129"/>
      <c r="J102" s="129"/>
      <c r="K102" s="129"/>
      <c r="L102" s="129"/>
      <c r="M102" s="129"/>
      <c r="N102" s="129"/>
    </row>
    <row r="103" spans="2:16">
      <c r="I103" s="129"/>
      <c r="J103" s="129"/>
      <c r="K103" s="129"/>
      <c r="L103" s="129"/>
      <c r="M103" s="129"/>
      <c r="N103" s="129"/>
    </row>
  </sheetData>
  <sheetProtection password="EBCE" sheet="1" objects="1" scenarios="1"/>
  <protectedRanges>
    <protectedRange sqref="B1" name="COMPANY NAME2"/>
    <protectedRange sqref="B14:B49 B65:B100" name="priority no"/>
    <protectedRange sqref="N14:P49 N65:P100" name="RISK CONTROL"/>
    <protectedRange sqref="B52" name="COMPANY NAME"/>
    <protectedRange sqref="E7:G9 E58:G60" name="PARTICULAR2"/>
    <protectedRange sqref="I5:N11 I56:N62" name="PARTICULAR"/>
    <protectedRange sqref="M14:M49 M65:M100" name="other requirement"/>
  </protectedRanges>
  <customSheetViews>
    <customSheetView guid="{AB56CD0F-A69B-43C5-AE2A-2FB8C6520542}" scale="90" showPageBreaks="1">
      <selection activeCell="D5" sqref="D5:F5"/>
      <pageMargins left="0.74803149606299213" right="0.74803149606299213" top="0.39370078740157483" bottom="0.39370078740157483" header="0.51181102362204722" footer="0.51181102362204722"/>
      <pageSetup paperSize="9" scale="70" orientation="landscape" verticalDpi="0" r:id="rId1"/>
      <headerFooter alignWithMargins="0"/>
    </customSheetView>
  </customSheetViews>
  <mergeCells count="319">
    <mergeCell ref="E49:F49"/>
    <mergeCell ref="E47:F48"/>
    <mergeCell ref="H95:H96"/>
    <mergeCell ref="H91:H92"/>
    <mergeCell ref="H87:H88"/>
    <mergeCell ref="H83:H84"/>
    <mergeCell ref="H79:H80"/>
    <mergeCell ref="H75:H76"/>
    <mergeCell ref="H71:H72"/>
    <mergeCell ref="H67:H68"/>
    <mergeCell ref="H93:H94"/>
    <mergeCell ref="H89:H90"/>
    <mergeCell ref="H85:H86"/>
    <mergeCell ref="H81:H82"/>
    <mergeCell ref="H77:H78"/>
    <mergeCell ref="H73:H74"/>
    <mergeCell ref="H69:H70"/>
    <mergeCell ref="H46:H48"/>
    <mergeCell ref="E85:F85"/>
    <mergeCell ref="G85:G88"/>
    <mergeCell ref="B1:P1"/>
    <mergeCell ref="B53:P53"/>
    <mergeCell ref="B93:B96"/>
    <mergeCell ref="D93:D96"/>
    <mergeCell ref="E93:F93"/>
    <mergeCell ref="G93:G96"/>
    <mergeCell ref="I93:I96"/>
    <mergeCell ref="J93:J96"/>
    <mergeCell ref="L93:L96"/>
    <mergeCell ref="M93:M96"/>
    <mergeCell ref="E94:F94"/>
    <mergeCell ref="E95:F96"/>
    <mergeCell ref="B89:B92"/>
    <mergeCell ref="D89:D92"/>
    <mergeCell ref="E89:F89"/>
    <mergeCell ref="G89:G92"/>
    <mergeCell ref="I89:I92"/>
    <mergeCell ref="J89:J92"/>
    <mergeCell ref="L89:L92"/>
    <mergeCell ref="M89:M92"/>
    <mergeCell ref="E90:F90"/>
    <mergeCell ref="E91:F92"/>
    <mergeCell ref="B85:B88"/>
    <mergeCell ref="D85:D88"/>
    <mergeCell ref="B97:B100"/>
    <mergeCell ref="D97:D100"/>
    <mergeCell ref="E97:F97"/>
    <mergeCell ref="G97:G100"/>
    <mergeCell ref="I97:I100"/>
    <mergeCell ref="J97:J100"/>
    <mergeCell ref="L97:L100"/>
    <mergeCell ref="M97:M100"/>
    <mergeCell ref="E98:F98"/>
    <mergeCell ref="E99:F100"/>
    <mergeCell ref="H99:H100"/>
    <mergeCell ref="H97:H98"/>
    <mergeCell ref="I85:I88"/>
    <mergeCell ref="J85:J88"/>
    <mergeCell ref="L85:L88"/>
    <mergeCell ref="M85:M88"/>
    <mergeCell ref="E86:F86"/>
    <mergeCell ref="E87:F88"/>
    <mergeCell ref="B81:B84"/>
    <mergeCell ref="D81:D84"/>
    <mergeCell ref="E81:F81"/>
    <mergeCell ref="G81:G84"/>
    <mergeCell ref="I81:I84"/>
    <mergeCell ref="J81:J84"/>
    <mergeCell ref="L81:L84"/>
    <mergeCell ref="M81:M84"/>
    <mergeCell ref="E82:F82"/>
    <mergeCell ref="E83:F84"/>
    <mergeCell ref="B77:B80"/>
    <mergeCell ref="D77:D80"/>
    <mergeCell ref="E77:F77"/>
    <mergeCell ref="G77:G80"/>
    <mergeCell ref="I77:I80"/>
    <mergeCell ref="J77:J80"/>
    <mergeCell ref="L77:L80"/>
    <mergeCell ref="M77:M80"/>
    <mergeCell ref="E78:F78"/>
    <mergeCell ref="E79:F80"/>
    <mergeCell ref="B73:B76"/>
    <mergeCell ref="D73:D76"/>
    <mergeCell ref="E73:F73"/>
    <mergeCell ref="G73:G76"/>
    <mergeCell ref="I73:I76"/>
    <mergeCell ref="J73:J76"/>
    <mergeCell ref="L73:L76"/>
    <mergeCell ref="M73:M76"/>
    <mergeCell ref="E74:F74"/>
    <mergeCell ref="E75:F76"/>
    <mergeCell ref="B69:B72"/>
    <mergeCell ref="D69:D72"/>
    <mergeCell ref="E69:F69"/>
    <mergeCell ref="G69:G72"/>
    <mergeCell ref="I69:I72"/>
    <mergeCell ref="J69:J72"/>
    <mergeCell ref="L69:L72"/>
    <mergeCell ref="M69:M72"/>
    <mergeCell ref="E70:F70"/>
    <mergeCell ref="E71:F72"/>
    <mergeCell ref="B63:B64"/>
    <mergeCell ref="D63:D64"/>
    <mergeCell ref="E63:G63"/>
    <mergeCell ref="H63:H64"/>
    <mergeCell ref="L63:L64"/>
    <mergeCell ref="M63:M64"/>
    <mergeCell ref="N63:P63"/>
    <mergeCell ref="E64:F64"/>
    <mergeCell ref="B65:B68"/>
    <mergeCell ref="D65:D68"/>
    <mergeCell ref="E65:F65"/>
    <mergeCell ref="G65:G68"/>
    <mergeCell ref="I65:I68"/>
    <mergeCell ref="J65:J68"/>
    <mergeCell ref="L65:L68"/>
    <mergeCell ref="M65:M68"/>
    <mergeCell ref="E66:F66"/>
    <mergeCell ref="E67:F68"/>
    <mergeCell ref="I63:K63"/>
    <mergeCell ref="N65:N68"/>
    <mergeCell ref="H65:H66"/>
    <mergeCell ref="B58:D58"/>
    <mergeCell ref="E58:G58"/>
    <mergeCell ref="I58:L58"/>
    <mergeCell ref="B59:D59"/>
    <mergeCell ref="E59:G59"/>
    <mergeCell ref="B60:D60"/>
    <mergeCell ref="E60:G60"/>
    <mergeCell ref="D61:E61"/>
    <mergeCell ref="B62:P62"/>
    <mergeCell ref="B55:D55"/>
    <mergeCell ref="E55:G55"/>
    <mergeCell ref="I55:L55"/>
    <mergeCell ref="B56:D56"/>
    <mergeCell ref="E56:G56"/>
    <mergeCell ref="I56:L56"/>
    <mergeCell ref="B57:D57"/>
    <mergeCell ref="E57:G57"/>
    <mergeCell ref="I57:L57"/>
    <mergeCell ref="M14:M17"/>
    <mergeCell ref="M18:M21"/>
    <mergeCell ref="M22:M25"/>
    <mergeCell ref="M26:M29"/>
    <mergeCell ref="M30:M33"/>
    <mergeCell ref="M34:M37"/>
    <mergeCell ref="M38:M41"/>
    <mergeCell ref="M42:M45"/>
    <mergeCell ref="M46:M49"/>
    <mergeCell ref="J14:J17"/>
    <mergeCell ref="I12:K12"/>
    <mergeCell ref="B14:B17"/>
    <mergeCell ref="D14:D17"/>
    <mergeCell ref="D18:D21"/>
    <mergeCell ref="D22:D25"/>
    <mergeCell ref="D26:D29"/>
    <mergeCell ref="E26:F26"/>
    <mergeCell ref="I18:I21"/>
    <mergeCell ref="H18:H20"/>
    <mergeCell ref="G14:G17"/>
    <mergeCell ref="G18:G21"/>
    <mergeCell ref="G22:G25"/>
    <mergeCell ref="B26:B29"/>
    <mergeCell ref="E17:F17"/>
    <mergeCell ref="E15:F16"/>
    <mergeCell ref="E21:F21"/>
    <mergeCell ref="E19:F20"/>
    <mergeCell ref="B46:B49"/>
    <mergeCell ref="E46:F46"/>
    <mergeCell ref="G46:G49"/>
    <mergeCell ref="D46:D49"/>
    <mergeCell ref="D42:D45"/>
    <mergeCell ref="B5:D5"/>
    <mergeCell ref="D34:D37"/>
    <mergeCell ref="G34:G37"/>
    <mergeCell ref="B30:B33"/>
    <mergeCell ref="E37:F37"/>
    <mergeCell ref="E35:F36"/>
    <mergeCell ref="D38:D41"/>
    <mergeCell ref="G38:G41"/>
    <mergeCell ref="E38:F38"/>
    <mergeCell ref="B38:B41"/>
    <mergeCell ref="B34:B37"/>
    <mergeCell ref="E34:F34"/>
    <mergeCell ref="E41:F41"/>
    <mergeCell ref="E39:F40"/>
    <mergeCell ref="E45:F45"/>
    <mergeCell ref="E43:F44"/>
    <mergeCell ref="E8:G8"/>
    <mergeCell ref="E9:G9"/>
    <mergeCell ref="E5:G5"/>
    <mergeCell ref="B18:B21"/>
    <mergeCell ref="E18:F18"/>
    <mergeCell ref="E12:G12"/>
    <mergeCell ref="E13:F13"/>
    <mergeCell ref="B11:P11"/>
    <mergeCell ref="H12:H13"/>
    <mergeCell ref="L12:L13"/>
    <mergeCell ref="L14:L17"/>
    <mergeCell ref="B42:B45"/>
    <mergeCell ref="E42:F42"/>
    <mergeCell ref="G42:G45"/>
    <mergeCell ref="D12:D13"/>
    <mergeCell ref="D30:D33"/>
    <mergeCell ref="G30:G33"/>
    <mergeCell ref="E30:F30"/>
    <mergeCell ref="E23:F24"/>
    <mergeCell ref="E29:F29"/>
    <mergeCell ref="E27:F28"/>
    <mergeCell ref="E25:F25"/>
    <mergeCell ref="E33:F33"/>
    <mergeCell ref="E31:F32"/>
    <mergeCell ref="G26:G29"/>
    <mergeCell ref="B22:B25"/>
    <mergeCell ref="N12:P12"/>
    <mergeCell ref="E7:G7"/>
    <mergeCell ref="D10:E10"/>
    <mergeCell ref="H14:H16"/>
    <mergeCell ref="I22:I25"/>
    <mergeCell ref="H22:H24"/>
    <mergeCell ref="H26:H28"/>
    <mergeCell ref="M12:M13"/>
    <mergeCell ref="I4:L4"/>
    <mergeCell ref="I5:L5"/>
    <mergeCell ref="E22:F22"/>
    <mergeCell ref="I6:L6"/>
    <mergeCell ref="I7:L7"/>
    <mergeCell ref="E4:G4"/>
    <mergeCell ref="E6:G6"/>
    <mergeCell ref="B9:D9"/>
    <mergeCell ref="B4:D4"/>
    <mergeCell ref="B6:D6"/>
    <mergeCell ref="B7:D7"/>
    <mergeCell ref="B8:D8"/>
    <mergeCell ref="E14:F14"/>
    <mergeCell ref="B12:B13"/>
    <mergeCell ref="I14:I17"/>
    <mergeCell ref="I26:I29"/>
    <mergeCell ref="J26:J29"/>
    <mergeCell ref="I46:I49"/>
    <mergeCell ref="J30:J33"/>
    <mergeCell ref="I30:I33"/>
    <mergeCell ref="I34:I37"/>
    <mergeCell ref="J34:J37"/>
    <mergeCell ref="J38:J41"/>
    <mergeCell ref="I38:I41"/>
    <mergeCell ref="I42:I45"/>
    <mergeCell ref="H30:H32"/>
    <mergeCell ref="H34:H36"/>
    <mergeCell ref="H38:H40"/>
    <mergeCell ref="H42:H44"/>
    <mergeCell ref="B2:P2"/>
    <mergeCell ref="B52:P52"/>
    <mergeCell ref="N14:N17"/>
    <mergeCell ref="N18:N21"/>
    <mergeCell ref="N22:N25"/>
    <mergeCell ref="N26:N29"/>
    <mergeCell ref="N30:N33"/>
    <mergeCell ref="N34:N37"/>
    <mergeCell ref="N38:N41"/>
    <mergeCell ref="N42:N45"/>
    <mergeCell ref="N46:N49"/>
    <mergeCell ref="O14:O17"/>
    <mergeCell ref="O18:O21"/>
    <mergeCell ref="O22:O25"/>
    <mergeCell ref="O26:O29"/>
    <mergeCell ref="O30:O33"/>
    <mergeCell ref="O34:O37"/>
    <mergeCell ref="O38:O41"/>
    <mergeCell ref="O42:O45"/>
    <mergeCell ref="O46:O49"/>
    <mergeCell ref="P14:P17"/>
    <mergeCell ref="P18:P21"/>
    <mergeCell ref="P22:P25"/>
    <mergeCell ref="P26:P29"/>
    <mergeCell ref="P81:P84"/>
    <mergeCell ref="P85:P88"/>
    <mergeCell ref="P89:P92"/>
    <mergeCell ref="P93:P96"/>
    <mergeCell ref="P97:P100"/>
    <mergeCell ref="P30:P33"/>
    <mergeCell ref="P34:P37"/>
    <mergeCell ref="P38:P41"/>
    <mergeCell ref="P42:P45"/>
    <mergeCell ref="P46:P49"/>
    <mergeCell ref="P65:P68"/>
    <mergeCell ref="P69:P72"/>
    <mergeCell ref="P73:P76"/>
    <mergeCell ref="P77:P80"/>
    <mergeCell ref="N81:N84"/>
    <mergeCell ref="N85:N88"/>
    <mergeCell ref="N89:N92"/>
    <mergeCell ref="N93:N96"/>
    <mergeCell ref="N97:N100"/>
    <mergeCell ref="O81:O84"/>
    <mergeCell ref="O85:O88"/>
    <mergeCell ref="O89:O92"/>
    <mergeCell ref="O93:O96"/>
    <mergeCell ref="O97:O100"/>
    <mergeCell ref="N69:N72"/>
    <mergeCell ref="N73:N76"/>
    <mergeCell ref="N77:N80"/>
    <mergeCell ref="O65:O68"/>
    <mergeCell ref="O69:O72"/>
    <mergeCell ref="O73:O76"/>
    <mergeCell ref="O77:O80"/>
    <mergeCell ref="J18:J21"/>
    <mergeCell ref="J22:J25"/>
    <mergeCell ref="J42:J45"/>
    <mergeCell ref="J46:J49"/>
    <mergeCell ref="L46:L49"/>
    <mergeCell ref="L18:L21"/>
    <mergeCell ref="L22:L25"/>
    <mergeCell ref="L26:L29"/>
    <mergeCell ref="L30:L33"/>
    <mergeCell ref="L34:L37"/>
    <mergeCell ref="L42:L45"/>
    <mergeCell ref="L38:L41"/>
  </mergeCells>
  <phoneticPr fontId="3" type="noConversion"/>
  <conditionalFormatting sqref="O7">
    <cfRule type="iconSet" priority="211">
      <iconSet iconSet="3Symbols">
        <cfvo type="percent" val="0"/>
        <cfvo type="percent" val="33"/>
        <cfvo type="percent" val="67"/>
      </iconSet>
    </cfRule>
  </conditionalFormatting>
  <conditionalFormatting sqref="K16">
    <cfRule type="cellIs" dxfId="123" priority="203" operator="equal">
      <formula>12</formula>
    </cfRule>
  </conditionalFormatting>
  <conditionalFormatting sqref="K20">
    <cfRule type="cellIs" dxfId="122" priority="192" operator="equal">
      <formula>12</formula>
    </cfRule>
  </conditionalFormatting>
  <conditionalFormatting sqref="K24">
    <cfRule type="cellIs" dxfId="121" priority="186" operator="equal">
      <formula>12</formula>
    </cfRule>
  </conditionalFormatting>
  <conditionalFormatting sqref="K28">
    <cfRule type="cellIs" dxfId="120" priority="180" operator="equal">
      <formula>12</formula>
    </cfRule>
  </conditionalFormatting>
  <conditionalFormatting sqref="K32">
    <cfRule type="cellIs" dxfId="119" priority="174" operator="equal">
      <formula>12</formula>
    </cfRule>
  </conditionalFormatting>
  <conditionalFormatting sqref="K36">
    <cfRule type="cellIs" dxfId="118" priority="168" operator="equal">
      <formula>12</formula>
    </cfRule>
  </conditionalFormatting>
  <conditionalFormatting sqref="K40">
    <cfRule type="cellIs" dxfId="117" priority="162" operator="equal">
      <formula>12</formula>
    </cfRule>
  </conditionalFormatting>
  <conditionalFormatting sqref="K44">
    <cfRule type="cellIs" dxfId="116" priority="156" operator="equal">
      <formula>12</formula>
    </cfRule>
  </conditionalFormatting>
  <conditionalFormatting sqref="K48">
    <cfRule type="cellIs" dxfId="115" priority="150" operator="equal">
      <formula>12</formula>
    </cfRule>
  </conditionalFormatting>
  <conditionalFormatting sqref="D14:M14 D18:M18 D22:M22 D26:M26 D30:M30 D34:M34 D38:M38 D42:M42 D46:M46 E25 I15:K17 I19:K21 I23:K25 I27:K29 I31:K33 I35:K37 I39:K41 I43:K45 I47:K49 E17 E15 G15:G17 E21 E19 G19:G21 E23 E29 E27 G27:G29 G23:G25 E33 E31 G31:G33 E37 E35 G35:G37 E41 E39 G39:G41 E45 E43 G43:G45 E49 E47 G47:G49">
    <cfRule type="containsText" dxfId="114" priority="112" operator="containsText" text="ERROR">
      <formula>NOT(ISERROR(SEARCH("ERROR",D14)))</formula>
    </cfRule>
  </conditionalFormatting>
  <conditionalFormatting sqref="D18">
    <cfRule type="containsErrors" dxfId="113" priority="212">
      <formula>ISERROR(D18)</formula>
    </cfRule>
  </conditionalFormatting>
  <conditionalFormatting sqref="G14:H14 G18:H18 G15:G17 G47:G49 G46:H46 G43:G45 G42:H42 G39:G41 G38:H38 G35:G37 G34:H34 G31:G33 G30:H30 G27:G29 G26:H26 G23:G25 G22:H22 G19:G21">
    <cfRule type="containsErrors" dxfId="112" priority="148">
      <formula>ISERROR(G14)</formula>
    </cfRule>
  </conditionalFormatting>
  <conditionalFormatting sqref="L14:L49">
    <cfRule type="containsErrors" dxfId="111" priority="143">
      <formula>ISERROR(L14)</formula>
    </cfRule>
  </conditionalFormatting>
  <conditionalFormatting sqref="O58">
    <cfRule type="iconSet" priority="141">
      <iconSet iconSet="3Symbols">
        <cfvo type="percent" val="0"/>
        <cfvo type="percent" val="33"/>
        <cfvo type="percent" val="67"/>
      </iconSet>
    </cfRule>
  </conditionalFormatting>
  <conditionalFormatting sqref="K32">
    <cfRule type="cellIs" dxfId="110" priority="98" operator="equal">
      <formula>12</formula>
    </cfRule>
  </conditionalFormatting>
  <conditionalFormatting sqref="K28">
    <cfRule type="cellIs" dxfId="109" priority="104" operator="equal">
      <formula>12</formula>
    </cfRule>
  </conditionalFormatting>
  <conditionalFormatting sqref="K20">
    <cfRule type="cellIs" dxfId="108" priority="110" operator="equal">
      <formula>12</formula>
    </cfRule>
  </conditionalFormatting>
  <conditionalFormatting sqref="E68:G68 D65:M65 E72:G72 D69:M69 E76:G76 D73:M73 E80:G80 D77:M77 E84:G84 D81:M81 E88:G88 D85:M85 E92:G92 D89:M89 D93:M93 E100:G100 D97:M97 E96:G96 E67:J67 E71:J71 E75:J75 E79:J79 E83:J83 E87:J87 E91:J91 E95:J95 E99:J99 E98:G98 I98:J98 E94:G94 I94:J94 E90:G90 I90:J90 E86:G86 I86:J86 E82:G82 I82:J82 E78:G78 I78:J78 E74:G74 I74:J74 E70:G70 I70:J70 E66:G66 I66:J66 I100:K100 I96:K96 I92:K92 I88:K88 I84:K84 I80:K80 I76:K76 I72:K72 I68:K68">
    <cfRule type="containsText" dxfId="107" priority="117" operator="containsText" text="ERROR">
      <formula>NOT(ISERROR(SEARCH("ERROR",D65)))</formula>
    </cfRule>
  </conditionalFormatting>
  <conditionalFormatting sqref="D69">
    <cfRule type="containsErrors" dxfId="106" priority="213">
      <formula>ISERROR(D69)</formula>
    </cfRule>
  </conditionalFormatting>
  <conditionalFormatting sqref="G65:H65 G99:H99 G98 G95:H95 G94 G91:H91 G90 G87:H87 G86 G83:H83 G82 G79:H79 G78 G75:H75 G74 G71:H71 G70 G67:H67 G66 G100 G97:H97 G96 G93:H93 G92 G89:H89 G88 G85:H85 G84 G81:H81 G80 G77:H77 G76 G73:H73 G72 G69:H69 G68">
    <cfRule type="containsErrors" dxfId="105" priority="122">
      <formula>ISERROR(G65)</formula>
    </cfRule>
  </conditionalFormatting>
  <conditionalFormatting sqref="L65:L100">
    <cfRule type="containsErrors" dxfId="104" priority="120">
      <formula>ISERROR(L65)</formula>
    </cfRule>
  </conditionalFormatting>
  <conditionalFormatting sqref="K31">
    <cfRule type="cellIs" priority="111" operator="equal">
      <formula>0</formula>
    </cfRule>
  </conditionalFormatting>
  <conditionalFormatting sqref="I14:J49">
    <cfRule type="cellIs" dxfId="103" priority="142" operator="equal">
      <formula>0</formula>
    </cfRule>
  </conditionalFormatting>
  <conditionalFormatting sqref="I65:J100">
    <cfRule type="cellIs" dxfId="102" priority="119" operator="equal">
      <formula>0</formula>
    </cfRule>
  </conditionalFormatting>
  <conditionalFormatting sqref="K24">
    <cfRule type="cellIs" dxfId="101" priority="108" operator="equal">
      <formula>12</formula>
    </cfRule>
  </conditionalFormatting>
  <conditionalFormatting sqref="K24">
    <cfRule type="cellIs" dxfId="100" priority="106" operator="equal">
      <formula>12</formula>
    </cfRule>
  </conditionalFormatting>
  <conditionalFormatting sqref="K28">
    <cfRule type="cellIs" dxfId="99" priority="102" operator="equal">
      <formula>12</formula>
    </cfRule>
  </conditionalFormatting>
  <conditionalFormatting sqref="K32">
    <cfRule type="cellIs" dxfId="98" priority="100" operator="equal">
      <formula>12</formula>
    </cfRule>
  </conditionalFormatting>
  <conditionalFormatting sqref="K36">
    <cfRule type="cellIs" dxfId="97" priority="96" operator="equal">
      <formula>12</formula>
    </cfRule>
  </conditionalFormatting>
  <conditionalFormatting sqref="K36">
    <cfRule type="cellIs" dxfId="96" priority="94" operator="equal">
      <formula>12</formula>
    </cfRule>
  </conditionalFormatting>
  <conditionalFormatting sqref="K40">
    <cfRule type="cellIs" dxfId="95" priority="92" operator="equal">
      <formula>12</formula>
    </cfRule>
  </conditionalFormatting>
  <conditionalFormatting sqref="K40">
    <cfRule type="cellIs" dxfId="94" priority="90" operator="equal">
      <formula>12</formula>
    </cfRule>
  </conditionalFormatting>
  <conditionalFormatting sqref="K44">
    <cfRule type="cellIs" dxfId="93" priority="88" operator="equal">
      <formula>12</formula>
    </cfRule>
  </conditionalFormatting>
  <conditionalFormatting sqref="K44">
    <cfRule type="cellIs" dxfId="92" priority="86" operator="equal">
      <formula>12</formula>
    </cfRule>
  </conditionalFormatting>
  <conditionalFormatting sqref="K48">
    <cfRule type="cellIs" dxfId="91" priority="84" operator="equal">
      <formula>12</formula>
    </cfRule>
  </conditionalFormatting>
  <conditionalFormatting sqref="K48">
    <cfRule type="cellIs" dxfId="90" priority="82" operator="equal">
      <formula>12</formula>
    </cfRule>
  </conditionalFormatting>
  <conditionalFormatting sqref="K67">
    <cfRule type="cellIs" dxfId="89" priority="80" operator="equal">
      <formula>12</formula>
    </cfRule>
  </conditionalFormatting>
  <conditionalFormatting sqref="K66:K67">
    <cfRule type="containsText" dxfId="88" priority="78" operator="containsText" text="ERROR">
      <formula>NOT(ISERROR(SEARCH("ERROR",K66)))</formula>
    </cfRule>
  </conditionalFormatting>
  <conditionalFormatting sqref="K67">
    <cfRule type="cellIs" dxfId="87" priority="77" operator="equal">
      <formula>12</formula>
    </cfRule>
  </conditionalFormatting>
  <conditionalFormatting sqref="K71">
    <cfRule type="cellIs" dxfId="86" priority="75" operator="equal">
      <formula>12</formula>
    </cfRule>
  </conditionalFormatting>
  <conditionalFormatting sqref="K70:K71">
    <cfRule type="containsText" dxfId="85" priority="73" operator="containsText" text="ERROR">
      <formula>NOT(ISERROR(SEARCH("ERROR",K70)))</formula>
    </cfRule>
  </conditionalFormatting>
  <conditionalFormatting sqref="K71">
    <cfRule type="cellIs" dxfId="84" priority="72" operator="equal">
      <formula>12</formula>
    </cfRule>
  </conditionalFormatting>
  <conditionalFormatting sqref="K75">
    <cfRule type="cellIs" dxfId="83" priority="70" operator="equal">
      <formula>12</formula>
    </cfRule>
  </conditionalFormatting>
  <conditionalFormatting sqref="K74:K75">
    <cfRule type="containsText" dxfId="82" priority="68" operator="containsText" text="ERROR">
      <formula>NOT(ISERROR(SEARCH("ERROR",K74)))</formula>
    </cfRule>
  </conditionalFormatting>
  <conditionalFormatting sqref="K75">
    <cfRule type="cellIs" dxfId="81" priority="67" operator="equal">
      <formula>12</formula>
    </cfRule>
  </conditionalFormatting>
  <conditionalFormatting sqref="K79">
    <cfRule type="cellIs" dxfId="80" priority="65" operator="equal">
      <formula>12</formula>
    </cfRule>
  </conditionalFormatting>
  <conditionalFormatting sqref="K78:K79">
    <cfRule type="containsText" dxfId="79" priority="63" operator="containsText" text="ERROR">
      <formula>NOT(ISERROR(SEARCH("ERROR",K78)))</formula>
    </cfRule>
  </conditionalFormatting>
  <conditionalFormatting sqref="K79">
    <cfRule type="cellIs" dxfId="78" priority="62" operator="equal">
      <formula>12</formula>
    </cfRule>
  </conditionalFormatting>
  <conditionalFormatting sqref="K83">
    <cfRule type="cellIs" dxfId="77" priority="60" operator="equal">
      <formula>12</formula>
    </cfRule>
  </conditionalFormatting>
  <conditionalFormatting sqref="K82:K83">
    <cfRule type="containsText" dxfId="76" priority="58" operator="containsText" text="ERROR">
      <formula>NOT(ISERROR(SEARCH("ERROR",K82)))</formula>
    </cfRule>
  </conditionalFormatting>
  <conditionalFormatting sqref="K83">
    <cfRule type="cellIs" dxfId="75" priority="57" operator="equal">
      <formula>12</formula>
    </cfRule>
  </conditionalFormatting>
  <conditionalFormatting sqref="K87">
    <cfRule type="cellIs" dxfId="74" priority="55" operator="equal">
      <formula>12</formula>
    </cfRule>
  </conditionalFormatting>
  <conditionalFormatting sqref="K86:K87">
    <cfRule type="containsText" dxfId="73" priority="53" operator="containsText" text="ERROR">
      <formula>NOT(ISERROR(SEARCH("ERROR",K86)))</formula>
    </cfRule>
  </conditionalFormatting>
  <conditionalFormatting sqref="K87">
    <cfRule type="cellIs" dxfId="72" priority="52" operator="equal">
      <formula>12</formula>
    </cfRule>
  </conditionalFormatting>
  <conditionalFormatting sqref="K91">
    <cfRule type="cellIs" dxfId="71" priority="50" operator="equal">
      <formula>12</formula>
    </cfRule>
  </conditionalFormatting>
  <conditionalFormatting sqref="K90:K91">
    <cfRule type="containsText" dxfId="70" priority="48" operator="containsText" text="ERROR">
      <formula>NOT(ISERROR(SEARCH("ERROR",K90)))</formula>
    </cfRule>
  </conditionalFormatting>
  <conditionalFormatting sqref="K91">
    <cfRule type="cellIs" dxfId="69" priority="47" operator="equal">
      <formula>12</formula>
    </cfRule>
  </conditionalFormatting>
  <conditionalFormatting sqref="K95">
    <cfRule type="cellIs" dxfId="68" priority="45" operator="equal">
      <formula>12</formula>
    </cfRule>
  </conditionalFormatting>
  <conditionalFormatting sqref="K94:K95">
    <cfRule type="containsText" dxfId="67" priority="43" operator="containsText" text="ERROR">
      <formula>NOT(ISERROR(SEARCH("ERROR",K94)))</formula>
    </cfRule>
  </conditionalFormatting>
  <conditionalFormatting sqref="K95">
    <cfRule type="cellIs" dxfId="66" priority="42" operator="equal">
      <formula>12</formula>
    </cfRule>
  </conditionalFormatting>
  <conditionalFormatting sqref="K99">
    <cfRule type="cellIs" dxfId="65" priority="40" operator="equal">
      <formula>12</formula>
    </cfRule>
  </conditionalFormatting>
  <conditionalFormatting sqref="K98:K99">
    <cfRule type="containsText" dxfId="64" priority="38" operator="containsText" text="ERROR">
      <formula>NOT(ISERROR(SEARCH("ERROR",K98)))</formula>
    </cfRule>
  </conditionalFormatting>
  <conditionalFormatting sqref="K99">
    <cfRule type="cellIs" dxfId="63" priority="37" operator="equal">
      <formula>12</formula>
    </cfRule>
  </conditionalFormatting>
  <conditionalFormatting sqref="D18:D21">
    <cfRule type="cellIs" dxfId="62" priority="34" operator="notEqual">
      <formula>$D$14</formula>
    </cfRule>
  </conditionalFormatting>
  <conditionalFormatting sqref="D22:D25">
    <cfRule type="containsErrors" dxfId="61" priority="17">
      <formula>ISERROR(D22)</formula>
    </cfRule>
    <cfRule type="cellIs" dxfId="60" priority="33" operator="notEqual">
      <formula>$D$18</formula>
    </cfRule>
  </conditionalFormatting>
  <conditionalFormatting sqref="D26:D29">
    <cfRule type="containsErrors" dxfId="59" priority="16">
      <formula>ISERROR(D26)</formula>
    </cfRule>
    <cfRule type="cellIs" dxfId="58" priority="32" operator="notEqual">
      <formula>$D$22</formula>
    </cfRule>
  </conditionalFormatting>
  <conditionalFormatting sqref="D30:D33">
    <cfRule type="containsErrors" dxfId="57" priority="15">
      <formula>ISERROR(D30)</formula>
    </cfRule>
    <cfRule type="cellIs" dxfId="56" priority="31" operator="notEqual">
      <formula>$D$26</formula>
    </cfRule>
  </conditionalFormatting>
  <conditionalFormatting sqref="D34:D37">
    <cfRule type="containsErrors" dxfId="55" priority="14">
      <formula>ISERROR(D34)</formula>
    </cfRule>
    <cfRule type="cellIs" dxfId="54" priority="30" operator="notEqual">
      <formula>$D$30</formula>
    </cfRule>
  </conditionalFormatting>
  <conditionalFormatting sqref="D38:D41">
    <cfRule type="containsErrors" dxfId="53" priority="11">
      <formula>ISERROR(D38)</formula>
    </cfRule>
    <cfRule type="cellIs" dxfId="52" priority="29" operator="notEqual">
      <formula>$D$34</formula>
    </cfRule>
  </conditionalFormatting>
  <conditionalFormatting sqref="D42:D45">
    <cfRule type="containsErrors" dxfId="51" priority="13">
      <formula>ISERROR(D42)</formula>
    </cfRule>
    <cfRule type="cellIs" dxfId="50" priority="28" operator="notEqual">
      <formula>$D$38</formula>
    </cfRule>
  </conditionalFormatting>
  <conditionalFormatting sqref="D46:D49">
    <cfRule type="containsErrors" dxfId="49" priority="12">
      <formula>ISERROR(D46)</formula>
    </cfRule>
    <cfRule type="cellIs" dxfId="48" priority="27" operator="notEqual">
      <formula>$D$42</formula>
    </cfRule>
  </conditionalFormatting>
  <conditionalFormatting sqref="D69:D72">
    <cfRule type="cellIs" dxfId="47" priority="26" operator="notEqual">
      <formula>$D$65</formula>
    </cfRule>
  </conditionalFormatting>
  <conditionalFormatting sqref="D73:D76">
    <cfRule type="containsErrors" dxfId="46" priority="8">
      <formula>ISERROR(D73)</formula>
    </cfRule>
    <cfRule type="cellIs" dxfId="45" priority="25" operator="notEqual">
      <formula>$D$69</formula>
    </cfRule>
  </conditionalFormatting>
  <conditionalFormatting sqref="D77:D80">
    <cfRule type="containsErrors" dxfId="44" priority="7">
      <formula>ISERROR(D77)</formula>
    </cfRule>
    <cfRule type="cellIs" dxfId="43" priority="24" operator="notEqual">
      <formula>$D$73</formula>
    </cfRule>
  </conditionalFormatting>
  <conditionalFormatting sqref="D81:D84">
    <cfRule type="containsErrors" dxfId="42" priority="6">
      <formula>ISERROR(D81)</formula>
    </cfRule>
    <cfRule type="cellIs" dxfId="41" priority="23" operator="notEqual">
      <formula>$D$77</formula>
    </cfRule>
  </conditionalFormatting>
  <conditionalFormatting sqref="D85:D88">
    <cfRule type="containsErrors" dxfId="40" priority="5">
      <formula>ISERROR(D85)</formula>
    </cfRule>
    <cfRule type="cellIs" dxfId="39" priority="22" operator="notEqual">
      <formula>$D$81</formula>
    </cfRule>
  </conditionalFormatting>
  <conditionalFormatting sqref="D89:D92">
    <cfRule type="containsErrors" dxfId="38" priority="4">
      <formula>ISERROR(D89)</formula>
    </cfRule>
    <cfRule type="cellIs" dxfId="37" priority="21" operator="notEqual">
      <formula>$D$85</formula>
    </cfRule>
  </conditionalFormatting>
  <conditionalFormatting sqref="D93:D96">
    <cfRule type="containsErrors" dxfId="36" priority="3">
      <formula>ISERROR(D93)</formula>
    </cfRule>
    <cfRule type="cellIs" dxfId="35" priority="20" operator="notEqual">
      <formula>$D$89</formula>
    </cfRule>
  </conditionalFormatting>
  <conditionalFormatting sqref="D97:D100">
    <cfRule type="containsErrors" dxfId="34" priority="2">
      <formula>ISERROR(D97)</formula>
    </cfRule>
    <cfRule type="cellIs" dxfId="33" priority="19" operator="notEqual">
      <formula>$D$93</formula>
    </cfRule>
  </conditionalFormatting>
  <conditionalFormatting sqref="D14:D17">
    <cfRule type="containsErrors" dxfId="32" priority="18">
      <formula>ISERROR(D14)</formula>
    </cfRule>
  </conditionalFormatting>
  <conditionalFormatting sqref="E14:F14 E18:F18 E17 E15 E22:F22 E21 E19 E26:F26 E23 E30:F30 E29 E27 E25 E34:F34 E33 E31 E38:F38 E37 E35 E42:F42 E41 E39 E46:F46 E45 E43 E49 E47">
    <cfRule type="containsErrors" dxfId="31" priority="10">
      <formula>ISERROR(E14)</formula>
    </cfRule>
  </conditionalFormatting>
  <conditionalFormatting sqref="D65:D68">
    <cfRule type="containsErrors" dxfId="30" priority="9">
      <formula>ISERROR(D65)</formula>
    </cfRule>
  </conditionalFormatting>
  <conditionalFormatting sqref="E65:F100">
    <cfRule type="containsErrors" dxfId="29" priority="1">
      <formula>ISERROR(E65)</formula>
    </cfRule>
  </conditionalFormatting>
  <pageMargins left="0.39370078740157483" right="0.23622047244094491" top="0.39370078740157483" bottom="0.31496062992125984" header="0.31496062992125984" footer="0.31496062992125984"/>
  <pageSetup paperSize="9" scale="70" orientation="landscape" r:id="rId2"/>
  <headerFooter alignWithMargins="0">
    <oddHeader>&amp;C
&amp;G</oddHeader>
  </headerFooter>
  <drawing r:id="rId3"/>
  <legacyDrawing r:id="rId4"/>
  <legacyDrawingHF r:id="rId5"/>
  <extLst>
    <ext xmlns:x14="http://schemas.microsoft.com/office/spreadsheetml/2009/9/main" uri="{78C0D931-6437-407d-A8EE-F0AAD7539E65}">
      <x14:conditionalFormattings>
        <x14:conditionalFormatting xmlns:xm="http://schemas.microsoft.com/office/excel/2006/main">
          <x14:cfRule type="iconSet" priority="197" id="{C4B6A1CC-1FC4-4734-A479-C1FC47F7331C}">
            <x14:iconSet iconSet="3Symbols" custom="1">
              <x14:cfvo type="percent">
                <xm:f>0</xm:f>
              </x14:cfvo>
              <x14:cfvo type="num" gte="0">
                <xm:f>4</xm:f>
              </x14:cfvo>
              <x14:cfvo type="num">
                <xm:f>13</xm:f>
              </x14:cfvo>
              <x14:cfIcon iconSet="3Symbols" iconId="2"/>
              <x14:cfIcon iconSet="3Symbols" iconId="1"/>
              <x14:cfIcon iconSet="3Symbols" iconId="0"/>
            </x14:iconSet>
          </x14:cfRule>
          <xm:sqref>K15</xm:sqref>
        </x14:conditionalFormatting>
        <x14:conditionalFormatting xmlns:xm="http://schemas.microsoft.com/office/excel/2006/main">
          <x14:cfRule type="iconSet" priority="191" id="{EDCCCCD0-1540-46B1-91BF-0273C4A7FE60}">
            <x14:iconSet iconSet="3Symbols" custom="1">
              <x14:cfvo type="percent">
                <xm:f>0</xm:f>
              </x14:cfvo>
              <x14:cfvo type="num" gte="0">
                <xm:f>4</xm:f>
              </x14:cfvo>
              <x14:cfvo type="num">
                <xm:f>13</xm:f>
              </x14:cfvo>
              <x14:cfIcon iconSet="3Symbols" iconId="2"/>
              <x14:cfIcon iconSet="3Symbols" iconId="1"/>
              <x14:cfIcon iconSet="3Symbols" iconId="0"/>
            </x14:iconSet>
          </x14:cfRule>
          <xm:sqref>K19</xm:sqref>
        </x14:conditionalFormatting>
        <x14:conditionalFormatting xmlns:xm="http://schemas.microsoft.com/office/excel/2006/main">
          <x14:cfRule type="iconSet" priority="185" id="{024B9DEE-4CF8-40C5-A82E-806D85B4A9DB}">
            <x14:iconSet iconSet="3Symbols" custom="1">
              <x14:cfvo type="percent">
                <xm:f>0</xm:f>
              </x14:cfvo>
              <x14:cfvo type="num" gte="0">
                <xm:f>4</xm:f>
              </x14:cfvo>
              <x14:cfvo type="num">
                <xm:f>13</xm:f>
              </x14:cfvo>
              <x14:cfIcon iconSet="3Symbols" iconId="2"/>
              <x14:cfIcon iconSet="3Symbols" iconId="1"/>
              <x14:cfIcon iconSet="3Symbols" iconId="0"/>
            </x14:iconSet>
          </x14:cfRule>
          <xm:sqref>K23</xm:sqref>
        </x14:conditionalFormatting>
        <x14:conditionalFormatting xmlns:xm="http://schemas.microsoft.com/office/excel/2006/main">
          <x14:cfRule type="iconSet" priority="179" id="{AFB0336D-5167-4659-B8DF-52BA6ABCD293}">
            <x14:iconSet iconSet="3Symbols" custom="1">
              <x14:cfvo type="percent">
                <xm:f>0</xm:f>
              </x14:cfvo>
              <x14:cfvo type="num" gte="0">
                <xm:f>4</xm:f>
              </x14:cfvo>
              <x14:cfvo type="num">
                <xm:f>13</xm:f>
              </x14:cfvo>
              <x14:cfIcon iconSet="3Symbols" iconId="2"/>
              <x14:cfIcon iconSet="3Symbols" iconId="1"/>
              <x14:cfIcon iconSet="3Symbols" iconId="0"/>
            </x14:iconSet>
          </x14:cfRule>
          <xm:sqref>K27</xm:sqref>
        </x14:conditionalFormatting>
        <x14:conditionalFormatting xmlns:xm="http://schemas.microsoft.com/office/excel/2006/main">
          <x14:cfRule type="iconSet" priority="173" id="{0CA852A5-BBF2-438E-A72C-BCDF745B150A}">
            <x14:iconSet iconSet="3Symbols" custom="1">
              <x14:cfvo type="percent">
                <xm:f>0</xm:f>
              </x14:cfvo>
              <x14:cfvo type="num" gte="0">
                <xm:f>4</xm:f>
              </x14:cfvo>
              <x14:cfvo type="num">
                <xm:f>13</xm:f>
              </x14:cfvo>
              <x14:cfIcon iconSet="3Symbols" iconId="2"/>
              <x14:cfIcon iconSet="3Symbols" iconId="1"/>
              <x14:cfIcon iconSet="3Symbols" iconId="0"/>
            </x14:iconSet>
          </x14:cfRule>
          <xm:sqref>K31</xm:sqref>
        </x14:conditionalFormatting>
        <x14:conditionalFormatting xmlns:xm="http://schemas.microsoft.com/office/excel/2006/main">
          <x14:cfRule type="iconSet" priority="167" id="{519CB391-B919-4F9A-8764-31A7F1CF87FB}">
            <x14:iconSet iconSet="3Symbols" custom="1">
              <x14:cfvo type="percent">
                <xm:f>0</xm:f>
              </x14:cfvo>
              <x14:cfvo type="num" gte="0">
                <xm:f>4</xm:f>
              </x14:cfvo>
              <x14:cfvo type="num">
                <xm:f>13</xm:f>
              </x14:cfvo>
              <x14:cfIcon iconSet="3Symbols" iconId="2"/>
              <x14:cfIcon iconSet="3Symbols" iconId="1"/>
              <x14:cfIcon iconSet="3Symbols" iconId="0"/>
            </x14:iconSet>
          </x14:cfRule>
          <xm:sqref>K35</xm:sqref>
        </x14:conditionalFormatting>
        <x14:conditionalFormatting xmlns:xm="http://schemas.microsoft.com/office/excel/2006/main">
          <x14:cfRule type="iconSet" priority="161" id="{2206750B-1FCD-4F4E-B567-8904A93419B7}">
            <x14:iconSet iconSet="3Symbols" custom="1">
              <x14:cfvo type="percent">
                <xm:f>0</xm:f>
              </x14:cfvo>
              <x14:cfvo type="num" gte="0">
                <xm:f>4</xm:f>
              </x14:cfvo>
              <x14:cfvo type="num">
                <xm:f>13</xm:f>
              </x14:cfvo>
              <x14:cfIcon iconSet="3Symbols" iconId="2"/>
              <x14:cfIcon iconSet="3Symbols" iconId="1"/>
              <x14:cfIcon iconSet="3Symbols" iconId="0"/>
            </x14:iconSet>
          </x14:cfRule>
          <xm:sqref>K39</xm:sqref>
        </x14:conditionalFormatting>
        <x14:conditionalFormatting xmlns:xm="http://schemas.microsoft.com/office/excel/2006/main">
          <x14:cfRule type="iconSet" priority="155" id="{A6BDDBCA-C9AF-4DE0-B9FB-1BC1D0B20659}">
            <x14:iconSet iconSet="3Symbols" custom="1">
              <x14:cfvo type="percent">
                <xm:f>0</xm:f>
              </x14:cfvo>
              <x14:cfvo type="num" gte="0">
                <xm:f>4</xm:f>
              </x14:cfvo>
              <x14:cfvo type="num">
                <xm:f>13</xm:f>
              </x14:cfvo>
              <x14:cfIcon iconSet="3Symbols" iconId="2"/>
              <x14:cfIcon iconSet="3Symbols" iconId="1"/>
              <x14:cfIcon iconSet="3Symbols" iconId="0"/>
            </x14:iconSet>
          </x14:cfRule>
          <xm:sqref>K43</xm:sqref>
        </x14:conditionalFormatting>
        <x14:conditionalFormatting xmlns:xm="http://schemas.microsoft.com/office/excel/2006/main">
          <x14:cfRule type="iconSet" priority="149" id="{3A2F3C7E-112E-410A-9A6C-38ED6048E982}">
            <x14:iconSet iconSet="3Symbols" custom="1">
              <x14:cfvo type="percent">
                <xm:f>0</xm:f>
              </x14:cfvo>
              <x14:cfvo type="num" gte="0">
                <xm:f>4</xm:f>
              </x14:cfvo>
              <x14:cfvo type="num">
                <xm:f>13</xm:f>
              </x14:cfvo>
              <x14:cfIcon iconSet="3Symbols" iconId="2"/>
              <x14:cfIcon iconSet="3Symbols" iconId="1"/>
              <x14:cfIcon iconSet="3Symbols" iconId="0"/>
            </x14:iconSet>
          </x14:cfRule>
          <xm:sqref>K47</xm:sqref>
        </x14:conditionalFormatting>
        <x14:conditionalFormatting xmlns:xm="http://schemas.microsoft.com/office/excel/2006/main">
          <x14:cfRule type="iconSet" priority="109" id="{B78325DE-935B-4F82-87E5-9E5FF6380648}">
            <x14:iconSet iconSet="3Symbols" custom="1">
              <x14:cfvo type="percent">
                <xm:f>0</xm:f>
              </x14:cfvo>
              <x14:cfvo type="num" gte="0">
                <xm:f>4</xm:f>
              </x14:cfvo>
              <x14:cfvo type="num">
                <xm:f>13</xm:f>
              </x14:cfvo>
              <x14:cfIcon iconSet="3Symbols" iconId="2"/>
              <x14:cfIcon iconSet="3Symbols" iconId="1"/>
              <x14:cfIcon iconSet="3Symbols" iconId="0"/>
            </x14:iconSet>
          </x14:cfRule>
          <xm:sqref>K19</xm:sqref>
        </x14:conditionalFormatting>
        <x14:conditionalFormatting xmlns:xm="http://schemas.microsoft.com/office/excel/2006/main">
          <x14:cfRule type="iconSet" priority="107" id="{E00B58DD-BC88-4BA6-AC81-80773A44FFD6}">
            <x14:iconSet iconSet="3Symbols" custom="1">
              <x14:cfvo type="percent">
                <xm:f>0</xm:f>
              </x14:cfvo>
              <x14:cfvo type="num" gte="0">
                <xm:f>4</xm:f>
              </x14:cfvo>
              <x14:cfvo type="num">
                <xm:f>13</xm:f>
              </x14:cfvo>
              <x14:cfIcon iconSet="3Symbols" iconId="2"/>
              <x14:cfIcon iconSet="3Symbols" iconId="1"/>
              <x14:cfIcon iconSet="3Symbols" iconId="0"/>
            </x14:iconSet>
          </x14:cfRule>
          <xm:sqref>K23</xm:sqref>
        </x14:conditionalFormatting>
        <x14:conditionalFormatting xmlns:xm="http://schemas.microsoft.com/office/excel/2006/main">
          <x14:cfRule type="iconSet" priority="105" id="{889C1103-214D-46B1-A65A-F3133E51FDD0}">
            <x14:iconSet iconSet="3Symbols" custom="1">
              <x14:cfvo type="percent">
                <xm:f>0</xm:f>
              </x14:cfvo>
              <x14:cfvo type="num" gte="0">
                <xm:f>4</xm:f>
              </x14:cfvo>
              <x14:cfvo type="num">
                <xm:f>13</xm:f>
              </x14:cfvo>
              <x14:cfIcon iconSet="3Symbols" iconId="2"/>
              <x14:cfIcon iconSet="3Symbols" iconId="1"/>
              <x14:cfIcon iconSet="3Symbols" iconId="0"/>
            </x14:iconSet>
          </x14:cfRule>
          <xm:sqref>K23</xm:sqref>
        </x14:conditionalFormatting>
        <x14:conditionalFormatting xmlns:xm="http://schemas.microsoft.com/office/excel/2006/main">
          <x14:cfRule type="iconSet" priority="103" id="{9E5BA4FF-B57C-453C-A97C-C3DFE0C42DFD}">
            <x14:iconSet iconSet="3Symbols" custom="1">
              <x14:cfvo type="percent">
                <xm:f>0</xm:f>
              </x14:cfvo>
              <x14:cfvo type="num" gte="0">
                <xm:f>4</xm:f>
              </x14:cfvo>
              <x14:cfvo type="num">
                <xm:f>13</xm:f>
              </x14:cfvo>
              <x14:cfIcon iconSet="3Symbols" iconId="2"/>
              <x14:cfIcon iconSet="3Symbols" iconId="1"/>
              <x14:cfIcon iconSet="3Symbols" iconId="0"/>
            </x14:iconSet>
          </x14:cfRule>
          <xm:sqref>K27</xm:sqref>
        </x14:conditionalFormatting>
        <x14:conditionalFormatting xmlns:xm="http://schemas.microsoft.com/office/excel/2006/main">
          <x14:cfRule type="iconSet" priority="101" id="{74F0AEDF-2FFD-4D2A-88DB-C411EA0F0DE0}">
            <x14:iconSet iconSet="3Symbols" custom="1">
              <x14:cfvo type="percent">
                <xm:f>0</xm:f>
              </x14:cfvo>
              <x14:cfvo type="num" gte="0">
                <xm:f>4</xm:f>
              </x14:cfvo>
              <x14:cfvo type="num">
                <xm:f>13</xm:f>
              </x14:cfvo>
              <x14:cfIcon iconSet="3Symbols" iconId="2"/>
              <x14:cfIcon iconSet="3Symbols" iconId="1"/>
              <x14:cfIcon iconSet="3Symbols" iconId="0"/>
            </x14:iconSet>
          </x14:cfRule>
          <xm:sqref>K27</xm:sqref>
        </x14:conditionalFormatting>
        <x14:conditionalFormatting xmlns:xm="http://schemas.microsoft.com/office/excel/2006/main">
          <x14:cfRule type="iconSet" priority="99" id="{A33BF191-9681-4D8A-9386-0E81FC05C2A1}">
            <x14:iconSet iconSet="3Symbols" custom="1">
              <x14:cfvo type="percent">
                <xm:f>0</xm:f>
              </x14:cfvo>
              <x14:cfvo type="num" gte="0">
                <xm:f>4</xm:f>
              </x14:cfvo>
              <x14:cfvo type="num">
                <xm:f>13</xm:f>
              </x14:cfvo>
              <x14:cfIcon iconSet="3Symbols" iconId="2"/>
              <x14:cfIcon iconSet="3Symbols" iconId="1"/>
              <x14:cfIcon iconSet="3Symbols" iconId="0"/>
            </x14:iconSet>
          </x14:cfRule>
          <xm:sqref>K31</xm:sqref>
        </x14:conditionalFormatting>
        <x14:conditionalFormatting xmlns:xm="http://schemas.microsoft.com/office/excel/2006/main">
          <x14:cfRule type="iconSet" priority="97" id="{F0239429-9D31-4457-A28B-DA41DAF8E7BC}">
            <x14:iconSet iconSet="3Symbols" custom="1">
              <x14:cfvo type="percent">
                <xm:f>0</xm:f>
              </x14:cfvo>
              <x14:cfvo type="num" gte="0">
                <xm:f>4</xm:f>
              </x14:cfvo>
              <x14:cfvo type="num">
                <xm:f>13</xm:f>
              </x14:cfvo>
              <x14:cfIcon iconSet="3Symbols" iconId="2"/>
              <x14:cfIcon iconSet="3Symbols" iconId="1"/>
              <x14:cfIcon iconSet="3Symbols" iconId="0"/>
            </x14:iconSet>
          </x14:cfRule>
          <xm:sqref>K31</xm:sqref>
        </x14:conditionalFormatting>
        <x14:conditionalFormatting xmlns:xm="http://schemas.microsoft.com/office/excel/2006/main">
          <x14:cfRule type="iconSet" priority="95" id="{2797FCD1-C519-48E2-B8B0-8C29EEBF4BF1}">
            <x14:iconSet iconSet="3Symbols" custom="1">
              <x14:cfvo type="percent">
                <xm:f>0</xm:f>
              </x14:cfvo>
              <x14:cfvo type="num" gte="0">
                <xm:f>4</xm:f>
              </x14:cfvo>
              <x14:cfvo type="num">
                <xm:f>13</xm:f>
              </x14:cfvo>
              <x14:cfIcon iconSet="3Symbols" iconId="2"/>
              <x14:cfIcon iconSet="3Symbols" iconId="1"/>
              <x14:cfIcon iconSet="3Symbols" iconId="0"/>
            </x14:iconSet>
          </x14:cfRule>
          <xm:sqref>K35</xm:sqref>
        </x14:conditionalFormatting>
        <x14:conditionalFormatting xmlns:xm="http://schemas.microsoft.com/office/excel/2006/main">
          <x14:cfRule type="iconSet" priority="93" id="{EE59BE43-E0A2-4B95-BCD8-FF51027DB0ED}">
            <x14:iconSet iconSet="3Symbols" custom="1">
              <x14:cfvo type="percent">
                <xm:f>0</xm:f>
              </x14:cfvo>
              <x14:cfvo type="num" gte="0">
                <xm:f>4</xm:f>
              </x14:cfvo>
              <x14:cfvo type="num">
                <xm:f>13</xm:f>
              </x14:cfvo>
              <x14:cfIcon iconSet="3Symbols" iconId="2"/>
              <x14:cfIcon iconSet="3Symbols" iconId="1"/>
              <x14:cfIcon iconSet="3Symbols" iconId="0"/>
            </x14:iconSet>
          </x14:cfRule>
          <xm:sqref>K35</xm:sqref>
        </x14:conditionalFormatting>
        <x14:conditionalFormatting xmlns:xm="http://schemas.microsoft.com/office/excel/2006/main">
          <x14:cfRule type="iconSet" priority="91" id="{4E624F09-085F-401D-8BBA-D597749163DF}">
            <x14:iconSet iconSet="3Symbols" custom="1">
              <x14:cfvo type="percent">
                <xm:f>0</xm:f>
              </x14:cfvo>
              <x14:cfvo type="num" gte="0">
                <xm:f>4</xm:f>
              </x14:cfvo>
              <x14:cfvo type="num">
                <xm:f>13</xm:f>
              </x14:cfvo>
              <x14:cfIcon iconSet="3Symbols" iconId="2"/>
              <x14:cfIcon iconSet="3Symbols" iconId="1"/>
              <x14:cfIcon iconSet="3Symbols" iconId="0"/>
            </x14:iconSet>
          </x14:cfRule>
          <xm:sqref>K39</xm:sqref>
        </x14:conditionalFormatting>
        <x14:conditionalFormatting xmlns:xm="http://schemas.microsoft.com/office/excel/2006/main">
          <x14:cfRule type="iconSet" priority="89" id="{A803281F-E74C-47F8-9E7E-4FB214452641}">
            <x14:iconSet iconSet="3Symbols" custom="1">
              <x14:cfvo type="percent">
                <xm:f>0</xm:f>
              </x14:cfvo>
              <x14:cfvo type="num" gte="0">
                <xm:f>4</xm:f>
              </x14:cfvo>
              <x14:cfvo type="num">
                <xm:f>13</xm:f>
              </x14:cfvo>
              <x14:cfIcon iconSet="3Symbols" iconId="2"/>
              <x14:cfIcon iconSet="3Symbols" iconId="1"/>
              <x14:cfIcon iconSet="3Symbols" iconId="0"/>
            </x14:iconSet>
          </x14:cfRule>
          <xm:sqref>K39</xm:sqref>
        </x14:conditionalFormatting>
        <x14:conditionalFormatting xmlns:xm="http://schemas.microsoft.com/office/excel/2006/main">
          <x14:cfRule type="iconSet" priority="87" id="{0E15B40C-5133-47AF-8359-01BF31E2F0AE}">
            <x14:iconSet iconSet="3Symbols" custom="1">
              <x14:cfvo type="percent">
                <xm:f>0</xm:f>
              </x14:cfvo>
              <x14:cfvo type="num" gte="0">
                <xm:f>4</xm:f>
              </x14:cfvo>
              <x14:cfvo type="num">
                <xm:f>13</xm:f>
              </x14:cfvo>
              <x14:cfIcon iconSet="3Symbols" iconId="2"/>
              <x14:cfIcon iconSet="3Symbols" iconId="1"/>
              <x14:cfIcon iconSet="3Symbols" iconId="0"/>
            </x14:iconSet>
          </x14:cfRule>
          <xm:sqref>K43</xm:sqref>
        </x14:conditionalFormatting>
        <x14:conditionalFormatting xmlns:xm="http://schemas.microsoft.com/office/excel/2006/main">
          <x14:cfRule type="iconSet" priority="85" id="{598822D7-5536-4DAF-BA18-BEA4F113C6C1}">
            <x14:iconSet iconSet="3Symbols" custom="1">
              <x14:cfvo type="percent">
                <xm:f>0</xm:f>
              </x14:cfvo>
              <x14:cfvo type="num" gte="0">
                <xm:f>4</xm:f>
              </x14:cfvo>
              <x14:cfvo type="num">
                <xm:f>13</xm:f>
              </x14:cfvo>
              <x14:cfIcon iconSet="3Symbols" iconId="2"/>
              <x14:cfIcon iconSet="3Symbols" iconId="1"/>
              <x14:cfIcon iconSet="3Symbols" iconId="0"/>
            </x14:iconSet>
          </x14:cfRule>
          <xm:sqref>K43</xm:sqref>
        </x14:conditionalFormatting>
        <x14:conditionalFormatting xmlns:xm="http://schemas.microsoft.com/office/excel/2006/main">
          <x14:cfRule type="iconSet" priority="83" id="{87C183AA-0842-448E-B7E7-55239CFD292F}">
            <x14:iconSet iconSet="3Symbols" custom="1">
              <x14:cfvo type="percent">
                <xm:f>0</xm:f>
              </x14:cfvo>
              <x14:cfvo type="num" gte="0">
                <xm:f>4</xm:f>
              </x14:cfvo>
              <x14:cfvo type="num">
                <xm:f>13</xm:f>
              </x14:cfvo>
              <x14:cfIcon iconSet="3Symbols" iconId="2"/>
              <x14:cfIcon iconSet="3Symbols" iconId="1"/>
              <x14:cfIcon iconSet="3Symbols" iconId="0"/>
            </x14:iconSet>
          </x14:cfRule>
          <xm:sqref>K47</xm:sqref>
        </x14:conditionalFormatting>
        <x14:conditionalFormatting xmlns:xm="http://schemas.microsoft.com/office/excel/2006/main">
          <x14:cfRule type="iconSet" priority="81" id="{5B5BEE0F-E9EC-4EF1-810C-9997D0140712}">
            <x14:iconSet iconSet="3Symbols" custom="1">
              <x14:cfvo type="percent">
                <xm:f>0</xm:f>
              </x14:cfvo>
              <x14:cfvo type="num" gte="0">
                <xm:f>4</xm:f>
              </x14:cfvo>
              <x14:cfvo type="num">
                <xm:f>13</xm:f>
              </x14:cfvo>
              <x14:cfIcon iconSet="3Symbols" iconId="2"/>
              <x14:cfIcon iconSet="3Symbols" iconId="1"/>
              <x14:cfIcon iconSet="3Symbols" iconId="0"/>
            </x14:iconSet>
          </x14:cfRule>
          <xm:sqref>K47</xm:sqref>
        </x14:conditionalFormatting>
        <x14:conditionalFormatting xmlns:xm="http://schemas.microsoft.com/office/excel/2006/main">
          <x14:cfRule type="iconSet" priority="79" id="{F7042377-4D07-4FBC-A5A2-36CC9AB32464}">
            <x14:iconSet iconSet="3Symbols" custom="1">
              <x14:cfvo type="percent">
                <xm:f>0</xm:f>
              </x14:cfvo>
              <x14:cfvo type="num" gte="0">
                <xm:f>4</xm:f>
              </x14:cfvo>
              <x14:cfvo type="num">
                <xm:f>13</xm:f>
              </x14:cfvo>
              <x14:cfIcon iconSet="3Symbols" iconId="2"/>
              <x14:cfIcon iconSet="3Symbols" iconId="1"/>
              <x14:cfIcon iconSet="3Symbols" iconId="0"/>
            </x14:iconSet>
          </x14:cfRule>
          <xm:sqref>K66</xm:sqref>
        </x14:conditionalFormatting>
        <x14:conditionalFormatting xmlns:xm="http://schemas.microsoft.com/office/excel/2006/main">
          <x14:cfRule type="iconSet" priority="76" id="{88092B68-A828-44EA-A09B-2F4BD0858A2D}">
            <x14:iconSet iconSet="3Symbols" custom="1">
              <x14:cfvo type="percent">
                <xm:f>0</xm:f>
              </x14:cfvo>
              <x14:cfvo type="num" gte="0">
                <xm:f>4</xm:f>
              </x14:cfvo>
              <x14:cfvo type="num">
                <xm:f>13</xm:f>
              </x14:cfvo>
              <x14:cfIcon iconSet="3Symbols" iconId="2"/>
              <x14:cfIcon iconSet="3Symbols" iconId="1"/>
              <x14:cfIcon iconSet="3Symbols" iconId="0"/>
            </x14:iconSet>
          </x14:cfRule>
          <xm:sqref>K66</xm:sqref>
        </x14:conditionalFormatting>
        <x14:conditionalFormatting xmlns:xm="http://schemas.microsoft.com/office/excel/2006/main">
          <x14:cfRule type="iconSet" priority="74" id="{DAB4EEC0-552B-4BC9-8D5C-D6322F3D232B}">
            <x14:iconSet iconSet="3Symbols" custom="1">
              <x14:cfvo type="percent">
                <xm:f>0</xm:f>
              </x14:cfvo>
              <x14:cfvo type="num" gte="0">
                <xm:f>4</xm:f>
              </x14:cfvo>
              <x14:cfvo type="num">
                <xm:f>13</xm:f>
              </x14:cfvo>
              <x14:cfIcon iconSet="3Symbols" iconId="2"/>
              <x14:cfIcon iconSet="3Symbols" iconId="1"/>
              <x14:cfIcon iconSet="3Symbols" iconId="0"/>
            </x14:iconSet>
          </x14:cfRule>
          <xm:sqref>K70</xm:sqref>
        </x14:conditionalFormatting>
        <x14:conditionalFormatting xmlns:xm="http://schemas.microsoft.com/office/excel/2006/main">
          <x14:cfRule type="iconSet" priority="71" id="{FEF6F309-6C93-4F5C-8CAC-586B295C5A74}">
            <x14:iconSet iconSet="3Symbols" custom="1">
              <x14:cfvo type="percent">
                <xm:f>0</xm:f>
              </x14:cfvo>
              <x14:cfvo type="num" gte="0">
                <xm:f>4</xm:f>
              </x14:cfvo>
              <x14:cfvo type="num">
                <xm:f>13</xm:f>
              </x14:cfvo>
              <x14:cfIcon iconSet="3Symbols" iconId="2"/>
              <x14:cfIcon iconSet="3Symbols" iconId="1"/>
              <x14:cfIcon iconSet="3Symbols" iconId="0"/>
            </x14:iconSet>
          </x14:cfRule>
          <xm:sqref>K70</xm:sqref>
        </x14:conditionalFormatting>
        <x14:conditionalFormatting xmlns:xm="http://schemas.microsoft.com/office/excel/2006/main">
          <x14:cfRule type="iconSet" priority="69" id="{0524C48E-ECE2-4F0E-9853-B5D435B09AB2}">
            <x14:iconSet iconSet="3Symbols" custom="1">
              <x14:cfvo type="percent">
                <xm:f>0</xm:f>
              </x14:cfvo>
              <x14:cfvo type="num" gte="0">
                <xm:f>4</xm:f>
              </x14:cfvo>
              <x14:cfvo type="num">
                <xm:f>13</xm:f>
              </x14:cfvo>
              <x14:cfIcon iconSet="3Symbols" iconId="2"/>
              <x14:cfIcon iconSet="3Symbols" iconId="1"/>
              <x14:cfIcon iconSet="3Symbols" iconId="0"/>
            </x14:iconSet>
          </x14:cfRule>
          <xm:sqref>K74</xm:sqref>
        </x14:conditionalFormatting>
        <x14:conditionalFormatting xmlns:xm="http://schemas.microsoft.com/office/excel/2006/main">
          <x14:cfRule type="iconSet" priority="66" id="{2208A02A-5D7A-4FE6-9714-28272B1ED899}">
            <x14:iconSet iconSet="3Symbols" custom="1">
              <x14:cfvo type="percent">
                <xm:f>0</xm:f>
              </x14:cfvo>
              <x14:cfvo type="num" gte="0">
                <xm:f>4</xm:f>
              </x14:cfvo>
              <x14:cfvo type="num">
                <xm:f>13</xm:f>
              </x14:cfvo>
              <x14:cfIcon iconSet="3Symbols" iconId="2"/>
              <x14:cfIcon iconSet="3Symbols" iconId="1"/>
              <x14:cfIcon iconSet="3Symbols" iconId="0"/>
            </x14:iconSet>
          </x14:cfRule>
          <xm:sqref>K74</xm:sqref>
        </x14:conditionalFormatting>
        <x14:conditionalFormatting xmlns:xm="http://schemas.microsoft.com/office/excel/2006/main">
          <x14:cfRule type="iconSet" priority="64" id="{FFC3E009-ADAB-4017-B63C-632CC8EBD6A8}">
            <x14:iconSet iconSet="3Symbols" custom="1">
              <x14:cfvo type="percent">
                <xm:f>0</xm:f>
              </x14:cfvo>
              <x14:cfvo type="num" gte="0">
                <xm:f>4</xm:f>
              </x14:cfvo>
              <x14:cfvo type="num">
                <xm:f>13</xm:f>
              </x14:cfvo>
              <x14:cfIcon iconSet="3Symbols" iconId="2"/>
              <x14:cfIcon iconSet="3Symbols" iconId="1"/>
              <x14:cfIcon iconSet="3Symbols" iconId="0"/>
            </x14:iconSet>
          </x14:cfRule>
          <xm:sqref>K78</xm:sqref>
        </x14:conditionalFormatting>
        <x14:conditionalFormatting xmlns:xm="http://schemas.microsoft.com/office/excel/2006/main">
          <x14:cfRule type="iconSet" priority="61" id="{87627422-76B2-44ED-B56F-6B9C9940B2C8}">
            <x14:iconSet iconSet="3Symbols" custom="1">
              <x14:cfvo type="percent">
                <xm:f>0</xm:f>
              </x14:cfvo>
              <x14:cfvo type="num" gte="0">
                <xm:f>4</xm:f>
              </x14:cfvo>
              <x14:cfvo type="num">
                <xm:f>13</xm:f>
              </x14:cfvo>
              <x14:cfIcon iconSet="3Symbols" iconId="2"/>
              <x14:cfIcon iconSet="3Symbols" iconId="1"/>
              <x14:cfIcon iconSet="3Symbols" iconId="0"/>
            </x14:iconSet>
          </x14:cfRule>
          <xm:sqref>K78</xm:sqref>
        </x14:conditionalFormatting>
        <x14:conditionalFormatting xmlns:xm="http://schemas.microsoft.com/office/excel/2006/main">
          <x14:cfRule type="iconSet" priority="59" id="{7D6A9A9B-8E37-499B-89B9-40BC23C82C61}">
            <x14:iconSet iconSet="3Symbols" custom="1">
              <x14:cfvo type="percent">
                <xm:f>0</xm:f>
              </x14:cfvo>
              <x14:cfvo type="num" gte="0">
                <xm:f>4</xm:f>
              </x14:cfvo>
              <x14:cfvo type="num">
                <xm:f>13</xm:f>
              </x14:cfvo>
              <x14:cfIcon iconSet="3Symbols" iconId="2"/>
              <x14:cfIcon iconSet="3Symbols" iconId="1"/>
              <x14:cfIcon iconSet="3Symbols" iconId="0"/>
            </x14:iconSet>
          </x14:cfRule>
          <xm:sqref>K82</xm:sqref>
        </x14:conditionalFormatting>
        <x14:conditionalFormatting xmlns:xm="http://schemas.microsoft.com/office/excel/2006/main">
          <x14:cfRule type="iconSet" priority="56" id="{B76B50CE-2848-4C11-966C-82AA959E337A}">
            <x14:iconSet iconSet="3Symbols" custom="1">
              <x14:cfvo type="percent">
                <xm:f>0</xm:f>
              </x14:cfvo>
              <x14:cfvo type="num" gte="0">
                <xm:f>4</xm:f>
              </x14:cfvo>
              <x14:cfvo type="num">
                <xm:f>13</xm:f>
              </x14:cfvo>
              <x14:cfIcon iconSet="3Symbols" iconId="2"/>
              <x14:cfIcon iconSet="3Symbols" iconId="1"/>
              <x14:cfIcon iconSet="3Symbols" iconId="0"/>
            </x14:iconSet>
          </x14:cfRule>
          <xm:sqref>K82</xm:sqref>
        </x14:conditionalFormatting>
        <x14:conditionalFormatting xmlns:xm="http://schemas.microsoft.com/office/excel/2006/main">
          <x14:cfRule type="iconSet" priority="54" id="{49AB7418-57DF-4A3E-8143-0D0C962FD307}">
            <x14:iconSet iconSet="3Symbols" custom="1">
              <x14:cfvo type="percent">
                <xm:f>0</xm:f>
              </x14:cfvo>
              <x14:cfvo type="num" gte="0">
                <xm:f>4</xm:f>
              </x14:cfvo>
              <x14:cfvo type="num">
                <xm:f>13</xm:f>
              </x14:cfvo>
              <x14:cfIcon iconSet="3Symbols" iconId="2"/>
              <x14:cfIcon iconSet="3Symbols" iconId="1"/>
              <x14:cfIcon iconSet="3Symbols" iconId="0"/>
            </x14:iconSet>
          </x14:cfRule>
          <xm:sqref>K86</xm:sqref>
        </x14:conditionalFormatting>
        <x14:conditionalFormatting xmlns:xm="http://schemas.microsoft.com/office/excel/2006/main">
          <x14:cfRule type="iconSet" priority="51" id="{354D07A5-B079-4287-BAC4-D0CF767A9001}">
            <x14:iconSet iconSet="3Symbols" custom="1">
              <x14:cfvo type="percent">
                <xm:f>0</xm:f>
              </x14:cfvo>
              <x14:cfvo type="num" gte="0">
                <xm:f>4</xm:f>
              </x14:cfvo>
              <x14:cfvo type="num">
                <xm:f>13</xm:f>
              </x14:cfvo>
              <x14:cfIcon iconSet="3Symbols" iconId="2"/>
              <x14:cfIcon iconSet="3Symbols" iconId="1"/>
              <x14:cfIcon iconSet="3Symbols" iconId="0"/>
            </x14:iconSet>
          </x14:cfRule>
          <xm:sqref>K86</xm:sqref>
        </x14:conditionalFormatting>
        <x14:conditionalFormatting xmlns:xm="http://schemas.microsoft.com/office/excel/2006/main">
          <x14:cfRule type="iconSet" priority="49" id="{7DEC3133-419F-4454-9BA8-7FDE5C525F53}">
            <x14:iconSet iconSet="3Symbols" custom="1">
              <x14:cfvo type="percent">
                <xm:f>0</xm:f>
              </x14:cfvo>
              <x14:cfvo type="num" gte="0">
                <xm:f>4</xm:f>
              </x14:cfvo>
              <x14:cfvo type="num">
                <xm:f>13</xm:f>
              </x14:cfvo>
              <x14:cfIcon iconSet="3Symbols" iconId="2"/>
              <x14:cfIcon iconSet="3Symbols" iconId="1"/>
              <x14:cfIcon iconSet="3Symbols" iconId="0"/>
            </x14:iconSet>
          </x14:cfRule>
          <xm:sqref>K90</xm:sqref>
        </x14:conditionalFormatting>
        <x14:conditionalFormatting xmlns:xm="http://schemas.microsoft.com/office/excel/2006/main">
          <x14:cfRule type="iconSet" priority="46" id="{8D81EA97-50D6-463B-A571-D5D550C8C93F}">
            <x14:iconSet iconSet="3Symbols" custom="1">
              <x14:cfvo type="percent">
                <xm:f>0</xm:f>
              </x14:cfvo>
              <x14:cfvo type="num" gte="0">
                <xm:f>4</xm:f>
              </x14:cfvo>
              <x14:cfvo type="num">
                <xm:f>13</xm:f>
              </x14:cfvo>
              <x14:cfIcon iconSet="3Symbols" iconId="2"/>
              <x14:cfIcon iconSet="3Symbols" iconId="1"/>
              <x14:cfIcon iconSet="3Symbols" iconId="0"/>
            </x14:iconSet>
          </x14:cfRule>
          <xm:sqref>K90</xm:sqref>
        </x14:conditionalFormatting>
        <x14:conditionalFormatting xmlns:xm="http://schemas.microsoft.com/office/excel/2006/main">
          <x14:cfRule type="iconSet" priority="44" id="{F74C0145-E3F2-46DD-A97B-2DFEC28EB6C3}">
            <x14:iconSet iconSet="3Symbols" custom="1">
              <x14:cfvo type="percent">
                <xm:f>0</xm:f>
              </x14:cfvo>
              <x14:cfvo type="num" gte="0">
                <xm:f>4</xm:f>
              </x14:cfvo>
              <x14:cfvo type="num">
                <xm:f>13</xm:f>
              </x14:cfvo>
              <x14:cfIcon iconSet="3Symbols" iconId="2"/>
              <x14:cfIcon iconSet="3Symbols" iconId="1"/>
              <x14:cfIcon iconSet="3Symbols" iconId="0"/>
            </x14:iconSet>
          </x14:cfRule>
          <xm:sqref>K94</xm:sqref>
        </x14:conditionalFormatting>
        <x14:conditionalFormatting xmlns:xm="http://schemas.microsoft.com/office/excel/2006/main">
          <x14:cfRule type="iconSet" priority="41" id="{62634AEC-50DA-4D0E-8D08-E8F93BA0A4BA}">
            <x14:iconSet iconSet="3Symbols" custom="1">
              <x14:cfvo type="percent">
                <xm:f>0</xm:f>
              </x14:cfvo>
              <x14:cfvo type="num" gte="0">
                <xm:f>4</xm:f>
              </x14:cfvo>
              <x14:cfvo type="num">
                <xm:f>13</xm:f>
              </x14:cfvo>
              <x14:cfIcon iconSet="3Symbols" iconId="2"/>
              <x14:cfIcon iconSet="3Symbols" iconId="1"/>
              <x14:cfIcon iconSet="3Symbols" iconId="0"/>
            </x14:iconSet>
          </x14:cfRule>
          <xm:sqref>K94</xm:sqref>
        </x14:conditionalFormatting>
        <x14:conditionalFormatting xmlns:xm="http://schemas.microsoft.com/office/excel/2006/main">
          <x14:cfRule type="iconSet" priority="39" id="{82E8DECF-A8EA-491B-A919-B9E44DC4804F}">
            <x14:iconSet iconSet="3Symbols" custom="1">
              <x14:cfvo type="percent">
                <xm:f>0</xm:f>
              </x14:cfvo>
              <x14:cfvo type="num" gte="0">
                <xm:f>4</xm:f>
              </x14:cfvo>
              <x14:cfvo type="num">
                <xm:f>13</xm:f>
              </x14:cfvo>
              <x14:cfIcon iconSet="3Symbols" iconId="2"/>
              <x14:cfIcon iconSet="3Symbols" iconId="1"/>
              <x14:cfIcon iconSet="3Symbols" iconId="0"/>
            </x14:iconSet>
          </x14:cfRule>
          <xm:sqref>K98</xm:sqref>
        </x14:conditionalFormatting>
        <x14:conditionalFormatting xmlns:xm="http://schemas.microsoft.com/office/excel/2006/main">
          <x14:cfRule type="iconSet" priority="36" id="{5C4811C2-0789-4C29-9C9B-2DEACCC3BDF8}">
            <x14:iconSet iconSet="3Symbols" custom="1">
              <x14:cfvo type="percent">
                <xm:f>0</xm:f>
              </x14:cfvo>
              <x14:cfvo type="num" gte="0">
                <xm:f>4</xm:f>
              </x14:cfvo>
              <x14:cfvo type="num">
                <xm:f>13</xm:f>
              </x14:cfvo>
              <x14:cfIcon iconSet="3Symbols" iconId="2"/>
              <x14:cfIcon iconSet="3Symbols" iconId="1"/>
              <x14:cfIcon iconSet="3Symbols" iconId="0"/>
            </x14:iconSet>
          </x14:cfRule>
          <xm:sqref>K98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T36"/>
  <sheetViews>
    <sheetView showGridLines="0" showRowColHeaders="0" zoomScaleNormal="100" workbookViewId="0">
      <selection activeCell="A15" sqref="A15 M15:Q33"/>
    </sheetView>
  </sheetViews>
  <sheetFormatPr defaultColWidth="9.140625" defaultRowHeight="12.75"/>
  <cols>
    <col min="1" max="1" width="5.5703125" style="5" customWidth="1"/>
    <col min="2" max="2" width="12.85546875" style="5" customWidth="1"/>
    <col min="3" max="3" width="20.85546875" style="5" customWidth="1"/>
    <col min="4" max="4" width="38.42578125" style="5" customWidth="1"/>
    <col min="5" max="6" width="9.140625" style="112"/>
    <col min="7" max="7" width="44.42578125" style="5" customWidth="1"/>
    <col min="8" max="9" width="12" style="5" customWidth="1"/>
    <col min="10" max="10" width="9.140625" style="5"/>
    <col min="11" max="11" width="0" style="5" hidden="1" customWidth="1"/>
    <col min="12" max="12" width="6.140625" style="133" hidden="1" customWidth="1"/>
    <col min="13" max="13" width="9.140625" style="133" hidden="1" customWidth="1"/>
    <col min="14" max="14" width="9.140625" style="5" hidden="1" customWidth="1"/>
    <col min="15" max="15" width="38.5703125" style="5" hidden="1" customWidth="1"/>
    <col min="16" max="18" width="9.140625" style="5" hidden="1" customWidth="1"/>
    <col min="19" max="21" width="0" style="5" hidden="1" customWidth="1"/>
    <col min="22" max="16384" width="9.140625" style="5"/>
  </cols>
  <sheetData>
    <row r="1" spans="1:20" ht="11.1" customHeight="1">
      <c r="A1" s="199"/>
      <c r="B1" s="123"/>
      <c r="C1" s="410" t="s">
        <v>571</v>
      </c>
      <c r="D1" s="411"/>
      <c r="E1" s="411"/>
      <c r="F1" s="411"/>
      <c r="G1" s="412"/>
      <c r="H1" s="122" t="s">
        <v>193</v>
      </c>
      <c r="I1" s="14"/>
    </row>
    <row r="2" spans="1:20" ht="11.1" customHeight="1">
      <c r="A2" s="199"/>
      <c r="B2" s="123"/>
      <c r="C2" s="410"/>
      <c r="D2" s="411"/>
      <c r="E2" s="411"/>
      <c r="F2" s="411"/>
      <c r="G2" s="412"/>
      <c r="H2" s="122" t="s">
        <v>194</v>
      </c>
      <c r="I2" s="14"/>
    </row>
    <row r="3" spans="1:20" ht="11.1" customHeight="1">
      <c r="A3" s="21"/>
      <c r="B3" s="123"/>
      <c r="C3" s="410"/>
      <c r="D3" s="411"/>
      <c r="E3" s="411"/>
      <c r="F3" s="411"/>
      <c r="G3" s="412"/>
      <c r="H3" s="122" t="s">
        <v>195</v>
      </c>
      <c r="I3" s="14"/>
    </row>
    <row r="4" spans="1:20" ht="11.1" customHeight="1">
      <c r="A4" s="232"/>
      <c r="B4" s="233"/>
      <c r="C4" s="413"/>
      <c r="D4" s="413"/>
      <c r="E4" s="413"/>
      <c r="F4" s="413"/>
      <c r="G4" s="414"/>
      <c r="H4" s="122" t="s">
        <v>196</v>
      </c>
      <c r="I4" s="14"/>
    </row>
    <row r="5" spans="1:20" ht="11.1" customHeight="1">
      <c r="A5" s="21"/>
      <c r="B5" s="123"/>
      <c r="C5" s="124"/>
      <c r="D5" s="124"/>
      <c r="E5" s="124"/>
      <c r="F5" s="124"/>
      <c r="G5" s="124"/>
      <c r="H5" s="123"/>
      <c r="I5" s="21"/>
    </row>
    <row r="6" spans="1:20" ht="11.1" customHeight="1">
      <c r="A6" s="21"/>
      <c r="B6" s="123"/>
      <c r="C6" s="124"/>
      <c r="D6" s="124"/>
      <c r="E6" s="124"/>
      <c r="F6" s="124"/>
      <c r="G6" s="124"/>
      <c r="H6" s="123"/>
      <c r="I6" s="21"/>
    </row>
    <row r="7" spans="1:20" ht="11.1" customHeight="1">
      <c r="A7" s="21"/>
      <c r="B7" s="123"/>
      <c r="C7" s="124"/>
      <c r="D7" s="124"/>
      <c r="E7" s="124"/>
      <c r="F7" s="124"/>
      <c r="G7" s="417"/>
      <c r="H7" s="415"/>
      <c r="I7" s="415"/>
    </row>
    <row r="8" spans="1:20" ht="11.1" customHeight="1">
      <c r="A8" s="21"/>
      <c r="B8" s="123"/>
      <c r="C8" s="124"/>
      <c r="D8" s="124"/>
      <c r="E8" s="124"/>
      <c r="F8" s="124"/>
      <c r="G8" s="417"/>
      <c r="H8" s="415"/>
      <c r="I8" s="415"/>
    </row>
    <row r="9" spans="1:20" ht="11.1" customHeight="1">
      <c r="A9" s="21"/>
      <c r="B9" s="123"/>
      <c r="C9" s="124"/>
      <c r="D9" s="124"/>
      <c r="E9" s="124"/>
      <c r="F9" s="124"/>
      <c r="G9" s="221"/>
      <c r="H9" s="123"/>
      <c r="I9" s="21"/>
    </row>
    <row r="10" spans="1:20" ht="11.1" customHeight="1">
      <c r="A10" s="21"/>
      <c r="B10" s="123"/>
      <c r="C10" s="124"/>
      <c r="D10" s="124"/>
      <c r="E10" s="124"/>
      <c r="F10" s="124"/>
      <c r="G10" s="221"/>
      <c r="H10" s="415"/>
      <c r="I10" s="415"/>
    </row>
    <row r="11" spans="1:20" ht="11.1" customHeight="1">
      <c r="A11" s="21"/>
      <c r="B11" s="123"/>
      <c r="C11" s="124"/>
      <c r="D11" s="124"/>
      <c r="E11" s="124"/>
      <c r="F11" s="124"/>
      <c r="G11" s="417"/>
      <c r="H11" s="415"/>
      <c r="I11" s="415"/>
    </row>
    <row r="12" spans="1:20">
      <c r="G12" s="418"/>
      <c r="H12" s="416"/>
      <c r="I12" s="416"/>
    </row>
    <row r="13" spans="1:20">
      <c r="A13" s="377" t="s">
        <v>187</v>
      </c>
      <c r="B13" s="379" t="s">
        <v>188</v>
      </c>
      <c r="C13" s="380"/>
      <c r="D13" s="377" t="s">
        <v>570</v>
      </c>
      <c r="E13" s="377" t="s">
        <v>189</v>
      </c>
      <c r="F13" s="377"/>
      <c r="G13" s="377" t="s">
        <v>343</v>
      </c>
      <c r="H13" s="378" t="s">
        <v>192</v>
      </c>
      <c r="I13" s="378" t="s">
        <v>344</v>
      </c>
      <c r="P13" s="186"/>
    </row>
    <row r="14" spans="1:20">
      <c r="A14" s="377"/>
      <c r="B14" s="381"/>
      <c r="C14" s="382"/>
      <c r="D14" s="377"/>
      <c r="E14" s="120" t="s">
        <v>190</v>
      </c>
      <c r="F14" s="120" t="s">
        <v>191</v>
      </c>
      <c r="G14" s="377"/>
      <c r="H14" s="378"/>
      <c r="I14" s="378"/>
      <c r="L14" s="150" t="s">
        <v>0</v>
      </c>
      <c r="M14" s="152" t="s">
        <v>236</v>
      </c>
      <c r="N14" s="151" t="s">
        <v>237</v>
      </c>
      <c r="O14" s="151" t="s">
        <v>2</v>
      </c>
      <c r="P14" s="188" t="s">
        <v>277</v>
      </c>
      <c r="Q14" s="151" t="s">
        <v>278</v>
      </c>
      <c r="R14" s="75" t="s">
        <v>274</v>
      </c>
      <c r="S14" s="75" t="s">
        <v>279</v>
      </c>
      <c r="T14" s="75" t="s">
        <v>280</v>
      </c>
    </row>
    <row r="15" spans="1:20" s="1" customFormat="1" ht="42.95" customHeight="1">
      <c r="A15" s="163">
        <v>1</v>
      </c>
      <c r="B15" s="375" t="e">
        <f>VLOOKUP(A15,M15:Q33,2,FALSE)</f>
        <v>#N/A</v>
      </c>
      <c r="C15" s="376"/>
      <c r="D15" s="191" t="e">
        <f>VLOOKUP(A15,M15:Q33,3,FALSE)</f>
        <v>#N/A</v>
      </c>
      <c r="E15" s="192" t="e">
        <f>VLOOKUP(A15,$M$15:$Q$33,4,FALSE)</f>
        <v>#N/A</v>
      </c>
      <c r="F15" s="189" t="e">
        <f>VLOOKUP(A15,$M$15:$Q$33,5,FALSE)</f>
        <v>#N/A</v>
      </c>
      <c r="G15" s="193" t="e">
        <f>CONCATENATE(VLOOKUP(A15,$M$15:$T$33,6,FALSE),"                                                                                                                                         Dateline: ",VLOOKUP(A15,$M$15:$T$33,8,FALSE))</f>
        <v>#N/A</v>
      </c>
      <c r="H15" s="194" t="e">
        <f>VLOOKUP(A15,$M$15:$T$33,7,FALSE)</f>
        <v>#N/A</v>
      </c>
      <c r="I15" s="194"/>
      <c r="L15" s="132">
        <v>1</v>
      </c>
      <c r="M15" s="148">
        <f>EAIA!B14</f>
        <v>0</v>
      </c>
      <c r="N15" s="1" t="e">
        <f ca="1">EAIA!D14</f>
        <v>#N/A</v>
      </c>
      <c r="O15" s="1" t="e">
        <f ca="1">EAIA!E15</f>
        <v>#N/A</v>
      </c>
      <c r="P15" s="187" t="str">
        <f ca="1">EAIA!K15</f>
        <v/>
      </c>
      <c r="Q15" s="187" t="str">
        <f ca="1">EAIA!K16</f>
        <v/>
      </c>
      <c r="R15" s="42">
        <f>EAIA!N14</f>
        <v>0</v>
      </c>
      <c r="S15" s="42">
        <f>EAIA!O14</f>
        <v>0</v>
      </c>
      <c r="T15" s="42">
        <f>EAIA!P14</f>
        <v>0</v>
      </c>
    </row>
    <row r="16" spans="1:20" s="1" customFormat="1" ht="42.95" customHeight="1">
      <c r="A16" s="163">
        <v>2</v>
      </c>
      <c r="B16" s="375" t="e">
        <f>VLOOKUP(A16,M15:Q33,2,FALSE)</f>
        <v>#N/A</v>
      </c>
      <c r="C16" s="376"/>
      <c r="D16" s="191" t="e">
        <f>VLOOKUP(A16,M15:Q33,3,FALSE)</f>
        <v>#N/A</v>
      </c>
      <c r="E16" s="192" t="e">
        <f t="shared" ref="E16:E20" si="0">VLOOKUP(A16,$M$15:$Q$33,4,FALSE)</f>
        <v>#N/A</v>
      </c>
      <c r="F16" s="189" t="e">
        <f t="shared" ref="F16:F20" si="1">VLOOKUP(A16,$M$15:$Q$33,5,FALSE)</f>
        <v>#N/A</v>
      </c>
      <c r="G16" s="193" t="e">
        <f t="shared" ref="G16:G20" si="2">CONCATENATE(VLOOKUP(A16,$M$15:$T$33,6,FALSE),"                                                                                                                                         Dateline: ",VLOOKUP(A16,$M$15:$T$33,8,FALSE))</f>
        <v>#N/A</v>
      </c>
      <c r="H16" s="194" t="e">
        <f t="shared" ref="H16:H20" si="3">VLOOKUP(A16,$M$15:$T$33,7,FALSE)</f>
        <v>#N/A</v>
      </c>
      <c r="I16" s="194"/>
      <c r="J16" s="154"/>
      <c r="L16" s="132">
        <v>2</v>
      </c>
      <c r="M16" s="148">
        <f>EAIA!B18</f>
        <v>0</v>
      </c>
      <c r="N16" s="1" t="e">
        <f ca="1">EAIA!D18</f>
        <v>#N/A</v>
      </c>
      <c r="O16" s="1" t="e">
        <f ca="1">EAIA!E19</f>
        <v>#N/A</v>
      </c>
      <c r="P16" s="187" t="str">
        <f ca="1">EAIA!K19</f>
        <v/>
      </c>
      <c r="Q16" s="187" t="str">
        <f ca="1">EAIA!K20</f>
        <v/>
      </c>
      <c r="R16" s="42">
        <f>EAIA!N18</f>
        <v>0</v>
      </c>
      <c r="S16" s="42">
        <f>EAIA!O18</f>
        <v>0</v>
      </c>
      <c r="T16" s="42">
        <f>EAIA!P18</f>
        <v>0</v>
      </c>
    </row>
    <row r="17" spans="1:20" s="1" customFormat="1" ht="42.95" customHeight="1">
      <c r="A17" s="163">
        <v>3</v>
      </c>
      <c r="B17" s="375" t="e">
        <f>VLOOKUP(A17,M15:Q33,2,FALSE)</f>
        <v>#N/A</v>
      </c>
      <c r="C17" s="376"/>
      <c r="D17" s="191" t="e">
        <f>VLOOKUP(A17,M15:Q33,3,FALSE)</f>
        <v>#N/A</v>
      </c>
      <c r="E17" s="192" t="e">
        <f t="shared" si="0"/>
        <v>#N/A</v>
      </c>
      <c r="F17" s="189" t="e">
        <f t="shared" si="1"/>
        <v>#N/A</v>
      </c>
      <c r="G17" s="193" t="e">
        <f t="shared" si="2"/>
        <v>#N/A</v>
      </c>
      <c r="H17" s="194" t="e">
        <f t="shared" si="3"/>
        <v>#N/A</v>
      </c>
      <c r="I17" s="194"/>
      <c r="J17" s="154"/>
      <c r="L17" s="132">
        <v>3</v>
      </c>
      <c r="M17" s="148">
        <f>EAIA!B22</f>
        <v>0</v>
      </c>
      <c r="N17" s="1" t="e">
        <f ca="1">EAIA!D22</f>
        <v>#N/A</v>
      </c>
      <c r="O17" s="1" t="e">
        <f ca="1">EAIA!E23</f>
        <v>#N/A</v>
      </c>
      <c r="P17" s="187" t="str">
        <f ca="1">EAIA!K23</f>
        <v/>
      </c>
      <c r="Q17" s="187" t="str">
        <f ca="1">EAIA!K24</f>
        <v/>
      </c>
      <c r="R17" s="42">
        <f>EAIA!N22</f>
        <v>0</v>
      </c>
      <c r="S17" s="42">
        <f>EAIA!O22</f>
        <v>0</v>
      </c>
      <c r="T17" s="42">
        <f>EAIA!P22</f>
        <v>0</v>
      </c>
    </row>
    <row r="18" spans="1:20" s="1" customFormat="1" ht="42.95" customHeight="1">
      <c r="A18" s="163">
        <v>4</v>
      </c>
      <c r="B18" s="375" t="e">
        <f>VLOOKUP(A18,M15:Q33,2,FALSE)</f>
        <v>#N/A</v>
      </c>
      <c r="C18" s="376"/>
      <c r="D18" s="191" t="e">
        <f>VLOOKUP(A18,M15:Q33,3,FALSE)</f>
        <v>#N/A</v>
      </c>
      <c r="E18" s="192" t="e">
        <f t="shared" si="0"/>
        <v>#N/A</v>
      </c>
      <c r="F18" s="189" t="e">
        <f>VLOOKUP(A18,$M$15:$Q$33,5,FALSE)</f>
        <v>#N/A</v>
      </c>
      <c r="G18" s="193" t="e">
        <f t="shared" si="2"/>
        <v>#N/A</v>
      </c>
      <c r="H18" s="194" t="e">
        <f t="shared" si="3"/>
        <v>#N/A</v>
      </c>
      <c r="I18" s="194"/>
      <c r="J18" s="154"/>
      <c r="L18" s="132">
        <v>4</v>
      </c>
      <c r="M18" s="148">
        <f>EAIA!B26</f>
        <v>0</v>
      </c>
      <c r="N18" s="1" t="e">
        <f ca="1">EAIA!D26</f>
        <v>#N/A</v>
      </c>
      <c r="O18" s="1" t="e">
        <f ca="1">EAIA!E27</f>
        <v>#N/A</v>
      </c>
      <c r="P18" s="187" t="str">
        <f ca="1">EAIA!K27</f>
        <v/>
      </c>
      <c r="Q18" s="187" t="str">
        <f ca="1">EAIA!K28</f>
        <v/>
      </c>
      <c r="R18" s="42">
        <f>EAIA!N26</f>
        <v>0</v>
      </c>
      <c r="S18" s="42">
        <f>EAIA!O26</f>
        <v>0</v>
      </c>
      <c r="T18" s="42">
        <f>EAIA!P26</f>
        <v>0</v>
      </c>
    </row>
    <row r="19" spans="1:20" s="1" customFormat="1" ht="42.95" customHeight="1">
      <c r="A19" s="163">
        <v>5</v>
      </c>
      <c r="B19" s="375" t="e">
        <f>VLOOKUP(A19,M15:Q33,2,FALSE)</f>
        <v>#N/A</v>
      </c>
      <c r="C19" s="376"/>
      <c r="D19" s="191" t="e">
        <f>VLOOKUP(A19,M15:Q33,3,FALSE)</f>
        <v>#N/A</v>
      </c>
      <c r="E19" s="192" t="e">
        <f t="shared" si="0"/>
        <v>#N/A</v>
      </c>
      <c r="F19" s="189" t="e">
        <f t="shared" si="1"/>
        <v>#N/A</v>
      </c>
      <c r="G19" s="193" t="e">
        <f t="shared" si="2"/>
        <v>#N/A</v>
      </c>
      <c r="H19" s="194" t="e">
        <f t="shared" si="3"/>
        <v>#N/A</v>
      </c>
      <c r="I19" s="194"/>
      <c r="L19" s="132">
        <v>5</v>
      </c>
      <c r="M19" s="148">
        <f>EAIA!B30</f>
        <v>0</v>
      </c>
      <c r="N19" s="1" t="e">
        <f ca="1">EAIA!D30</f>
        <v>#N/A</v>
      </c>
      <c r="O19" s="1" t="e">
        <f ca="1">EAIA!E31</f>
        <v>#N/A</v>
      </c>
      <c r="P19" s="187" t="str">
        <f ca="1">EAIA!K31</f>
        <v/>
      </c>
      <c r="Q19" s="187" t="str">
        <f ca="1">EAIA!K32</f>
        <v/>
      </c>
      <c r="R19" s="42">
        <f>EAIA!N30</f>
        <v>0</v>
      </c>
      <c r="S19" s="42">
        <f>EAIA!O30</f>
        <v>0</v>
      </c>
      <c r="T19" s="42">
        <f>EAIA!P30</f>
        <v>0</v>
      </c>
    </row>
    <row r="20" spans="1:20" s="1" customFormat="1" ht="42.95" customHeight="1">
      <c r="A20" s="163">
        <v>6</v>
      </c>
      <c r="B20" s="375" t="e">
        <f>VLOOKUP(A20,M15:Q33,2,FALSE)</f>
        <v>#N/A</v>
      </c>
      <c r="C20" s="376"/>
      <c r="D20" s="191" t="e">
        <f>VLOOKUP(A20,M15:Q33,3,FALSE)</f>
        <v>#N/A</v>
      </c>
      <c r="E20" s="192" t="e">
        <f t="shared" si="0"/>
        <v>#N/A</v>
      </c>
      <c r="F20" s="189" t="e">
        <f t="shared" si="1"/>
        <v>#N/A</v>
      </c>
      <c r="G20" s="193" t="e">
        <f t="shared" si="2"/>
        <v>#N/A</v>
      </c>
      <c r="H20" s="194" t="e">
        <f t="shared" si="3"/>
        <v>#N/A</v>
      </c>
      <c r="I20" s="194"/>
      <c r="L20" s="132">
        <v>6</v>
      </c>
      <c r="M20" s="148">
        <f>EAIA!B34</f>
        <v>0</v>
      </c>
      <c r="N20" s="1" t="e">
        <f ca="1">EAIA!D34</f>
        <v>#N/A</v>
      </c>
      <c r="O20" s="1" t="e">
        <f ca="1">EAIA!E35</f>
        <v>#N/A</v>
      </c>
      <c r="P20" s="187" t="str">
        <f ca="1">EAIA!K35</f>
        <v/>
      </c>
      <c r="Q20" s="187" t="str">
        <f ca="1">EAIA!K36</f>
        <v/>
      </c>
      <c r="R20" s="42">
        <f>EAIA!N34</f>
        <v>0</v>
      </c>
      <c r="S20" s="42">
        <f>EAIA!O34</f>
        <v>0</v>
      </c>
      <c r="T20" s="42">
        <f>EAIA!P34</f>
        <v>0</v>
      </c>
    </row>
    <row r="21" spans="1:20" s="1" customFormat="1" ht="11.25" customHeight="1">
      <c r="A21" s="5"/>
      <c r="B21" s="75"/>
      <c r="C21" s="75"/>
      <c r="D21" s="5"/>
      <c r="E21" s="112"/>
      <c r="F21" s="112"/>
      <c r="G21" s="5"/>
      <c r="H21" s="5"/>
      <c r="I21" s="5"/>
      <c r="L21" s="132">
        <v>7</v>
      </c>
      <c r="M21" s="148">
        <f>EAIA!B38</f>
        <v>0</v>
      </c>
      <c r="N21" s="1" t="e">
        <f ca="1">EAIA!D38</f>
        <v>#N/A</v>
      </c>
      <c r="O21" s="1" t="e">
        <f ca="1">EAIA!E39</f>
        <v>#N/A</v>
      </c>
      <c r="P21" s="187" t="str">
        <f ca="1">EAIA!K39</f>
        <v/>
      </c>
      <c r="Q21" s="187" t="str">
        <f ca="1">EAIA!K40</f>
        <v/>
      </c>
      <c r="R21" s="42">
        <f>EAIA!N38</f>
        <v>0</v>
      </c>
      <c r="S21" s="42">
        <f>EAIA!O38</f>
        <v>0</v>
      </c>
      <c r="T21" s="42">
        <f>EAIA!P38</f>
        <v>0</v>
      </c>
    </row>
    <row r="22" spans="1:20" s="1" customFormat="1" ht="21.75" customHeight="1">
      <c r="A22" s="391" t="s">
        <v>198</v>
      </c>
      <c r="B22" s="391"/>
      <c r="C22" s="391"/>
      <c r="D22" s="391" t="s">
        <v>199</v>
      </c>
      <c r="E22" s="391"/>
      <c r="F22" s="121" t="s">
        <v>197</v>
      </c>
      <c r="G22" s="391" t="s">
        <v>200</v>
      </c>
      <c r="H22" s="391"/>
      <c r="I22" s="391"/>
      <c r="L22" s="132">
        <v>8</v>
      </c>
      <c r="M22" s="148">
        <f>EAIA!B42</f>
        <v>0</v>
      </c>
      <c r="N22" s="1" t="e">
        <f ca="1">EAIA!D42</f>
        <v>#N/A</v>
      </c>
      <c r="O22" s="1" t="e">
        <f ca="1">EAIA!E43</f>
        <v>#N/A</v>
      </c>
      <c r="P22" s="187" t="str">
        <f ca="1">EAIA!K43</f>
        <v/>
      </c>
      <c r="Q22" s="187" t="str">
        <f ca="1">EAIA!K44</f>
        <v/>
      </c>
      <c r="R22" s="42">
        <f>EAIA!N42</f>
        <v>0</v>
      </c>
      <c r="S22" s="42">
        <f>EAIA!O42</f>
        <v>0</v>
      </c>
      <c r="T22" s="42">
        <f>EAIA!P42</f>
        <v>0</v>
      </c>
    </row>
    <row r="23" spans="1:20" s="1" customFormat="1" ht="21.75" customHeight="1">
      <c r="A23" s="392"/>
      <c r="B23" s="393"/>
      <c r="C23" s="394"/>
      <c r="D23" s="395" t="s">
        <v>201</v>
      </c>
      <c r="E23" s="396"/>
      <c r="F23" s="116"/>
      <c r="G23" s="397" t="s">
        <v>202</v>
      </c>
      <c r="H23" s="398"/>
      <c r="I23" s="399"/>
      <c r="L23" s="132">
        <v>9</v>
      </c>
      <c r="M23" s="148">
        <f>EAIA!B46</f>
        <v>0</v>
      </c>
      <c r="N23" s="1" t="e">
        <f ca="1">EAIA!D46</f>
        <v>#N/A</v>
      </c>
      <c r="O23" s="1" t="e">
        <f ca="1">EAIA!E47</f>
        <v>#N/A</v>
      </c>
      <c r="P23" s="187" t="str">
        <f ca="1">EAIA!K47</f>
        <v/>
      </c>
      <c r="Q23" s="187" t="str">
        <f ca="1">EAIA!K48</f>
        <v/>
      </c>
      <c r="R23" s="42">
        <f>EAIA!N46</f>
        <v>0</v>
      </c>
      <c r="S23" s="42">
        <f>EAIA!O46</f>
        <v>0</v>
      </c>
      <c r="T23" s="42">
        <f>EAIA!P46</f>
        <v>0</v>
      </c>
    </row>
    <row r="24" spans="1:20" ht="35.25" customHeight="1">
      <c r="A24" s="383" t="s">
        <v>203</v>
      </c>
      <c r="B24" s="384"/>
      <c r="C24" s="385"/>
      <c r="D24" s="386" t="s">
        <v>238</v>
      </c>
      <c r="E24" s="387"/>
      <c r="F24" s="115"/>
      <c r="G24" s="388" t="s">
        <v>575</v>
      </c>
      <c r="H24" s="389"/>
      <c r="I24" s="390"/>
      <c r="L24" s="132">
        <v>10</v>
      </c>
      <c r="M24" s="148">
        <f>EAIA!B65</f>
        <v>0</v>
      </c>
      <c r="N24" s="1" t="e">
        <f ca="1">EAIA!D65</f>
        <v>#N/A</v>
      </c>
      <c r="O24" s="1" t="e">
        <f ca="1">EAIA!E66</f>
        <v>#N/A</v>
      </c>
      <c r="P24" s="187" t="str">
        <f ca="1">EAIA!K66</f>
        <v/>
      </c>
      <c r="Q24" s="187" t="str">
        <f ca="1">EAIA!K67</f>
        <v/>
      </c>
      <c r="R24" s="42">
        <f>EAIA!N65</f>
        <v>0</v>
      </c>
      <c r="S24" s="42">
        <f>EAIA!O65</f>
        <v>0</v>
      </c>
      <c r="T24" s="42">
        <f>EAIA!P65</f>
        <v>0</v>
      </c>
    </row>
    <row r="25" spans="1:20" ht="34.5" customHeight="1">
      <c r="A25" s="383"/>
      <c r="B25" s="384"/>
      <c r="C25" s="385"/>
      <c r="D25" s="386" t="s">
        <v>239</v>
      </c>
      <c r="E25" s="387"/>
      <c r="F25" s="115"/>
      <c r="G25" s="388" t="s">
        <v>574</v>
      </c>
      <c r="H25" s="389"/>
      <c r="I25" s="390"/>
      <c r="L25" s="132">
        <v>11</v>
      </c>
      <c r="M25" s="148">
        <f>EAIA!B69</f>
        <v>0</v>
      </c>
      <c r="N25" s="1" t="e">
        <f ca="1">EAIA!D69</f>
        <v>#N/A</v>
      </c>
      <c r="O25" s="1" t="e">
        <f ca="1">EAIA!E70</f>
        <v>#N/A</v>
      </c>
      <c r="P25" s="187" t="str">
        <f ca="1">EAIA!K70</f>
        <v/>
      </c>
      <c r="Q25" s="187" t="str">
        <f ca="1">EAIA!K71</f>
        <v/>
      </c>
      <c r="R25" s="42">
        <f>EAIA!N69</f>
        <v>0</v>
      </c>
      <c r="S25" s="42">
        <f>EAIA!O69</f>
        <v>0</v>
      </c>
      <c r="T25" s="42">
        <f>EAIA!P69</f>
        <v>0</v>
      </c>
    </row>
    <row r="26" spans="1:20" ht="39.75" customHeight="1">
      <c r="A26" s="383" t="s">
        <v>243</v>
      </c>
      <c r="B26" s="384"/>
      <c r="C26" s="385"/>
      <c r="D26" s="386" t="s">
        <v>240</v>
      </c>
      <c r="E26" s="387"/>
      <c r="F26" s="115"/>
      <c r="G26" s="388" t="s">
        <v>573</v>
      </c>
      <c r="H26" s="389"/>
      <c r="I26" s="390"/>
      <c r="L26" s="132">
        <v>12</v>
      </c>
      <c r="M26" s="148">
        <f>EAIA!B73</f>
        <v>0</v>
      </c>
      <c r="N26" s="1" t="e">
        <f ca="1">EAIA!D73</f>
        <v>#N/A</v>
      </c>
      <c r="O26" s="1" t="e">
        <f ca="1">EAIA!E74</f>
        <v>#N/A</v>
      </c>
      <c r="P26" s="187" t="str">
        <f ca="1">EAIA!K74</f>
        <v/>
      </c>
      <c r="Q26" s="187" t="str">
        <f ca="1">EAIA!K75</f>
        <v/>
      </c>
      <c r="R26" s="42">
        <f>EAIA!N73</f>
        <v>0</v>
      </c>
      <c r="S26" s="42">
        <f>EAIA!O73</f>
        <v>0</v>
      </c>
      <c r="T26" s="42">
        <f>EAIA!P73</f>
        <v>0</v>
      </c>
    </row>
    <row r="27" spans="1:20" ht="33.75" customHeight="1">
      <c r="A27" s="383" t="s">
        <v>244</v>
      </c>
      <c r="B27" s="384"/>
      <c r="C27" s="385"/>
      <c r="D27" s="386" t="s">
        <v>241</v>
      </c>
      <c r="E27" s="387"/>
      <c r="F27" s="115"/>
      <c r="G27" s="388" t="s">
        <v>572</v>
      </c>
      <c r="H27" s="389"/>
      <c r="I27" s="390"/>
      <c r="L27" s="132">
        <v>13</v>
      </c>
      <c r="M27" s="148">
        <f>EAIA!B77</f>
        <v>0</v>
      </c>
      <c r="N27" s="1" t="e">
        <f ca="1">EAIA!D77</f>
        <v>#N/A</v>
      </c>
      <c r="O27" s="1" t="e">
        <f ca="1">EAIA!E78</f>
        <v>#N/A</v>
      </c>
      <c r="P27" s="187" t="str">
        <f ca="1">EAIA!K78</f>
        <v/>
      </c>
      <c r="Q27" s="187" t="str">
        <f ca="1">EAIA!K79</f>
        <v/>
      </c>
      <c r="R27" s="42">
        <f>EAIA!N77</f>
        <v>0</v>
      </c>
      <c r="S27" s="42">
        <f>EAIA!O77</f>
        <v>0</v>
      </c>
      <c r="T27" s="42">
        <f>EAIA!P77</f>
        <v>0</v>
      </c>
    </row>
    <row r="28" spans="1:20" ht="25.5" customHeight="1">
      <c r="A28" s="402" t="s">
        <v>245</v>
      </c>
      <c r="B28" s="403"/>
      <c r="C28" s="404"/>
      <c r="D28" s="400" t="s">
        <v>242</v>
      </c>
      <c r="E28" s="401"/>
      <c r="F28" s="117"/>
      <c r="G28" s="405" t="s">
        <v>576</v>
      </c>
      <c r="H28" s="406"/>
      <c r="I28" s="407"/>
      <c r="L28" s="132">
        <v>14</v>
      </c>
      <c r="M28" s="148">
        <f>EAIA!B81</f>
        <v>0</v>
      </c>
      <c r="N28" s="1" t="e">
        <f ca="1">EAIA!D81</f>
        <v>#N/A</v>
      </c>
      <c r="O28" s="1" t="e">
        <f ca="1">EAIA!E82</f>
        <v>#N/A</v>
      </c>
      <c r="P28" s="187" t="str">
        <f ca="1">EAIA!K82</f>
        <v/>
      </c>
      <c r="Q28" s="187" t="str">
        <f ca="1">EAIA!K83</f>
        <v/>
      </c>
      <c r="R28" s="42">
        <f>EAIA!N81</f>
        <v>0</v>
      </c>
      <c r="S28" s="42">
        <f>EAIA!O81</f>
        <v>0</v>
      </c>
      <c r="T28" s="42">
        <f>EAIA!P81</f>
        <v>0</v>
      </c>
    </row>
    <row r="29" spans="1:20" ht="37.5" customHeight="1">
      <c r="A29" s="333"/>
      <c r="B29" s="333"/>
      <c r="C29" s="333"/>
      <c r="D29" s="333"/>
      <c r="E29" s="333"/>
      <c r="F29" s="113"/>
      <c r="G29" s="333"/>
      <c r="H29" s="333"/>
      <c r="I29" s="333"/>
      <c r="L29" s="132">
        <v>15</v>
      </c>
      <c r="M29" s="148">
        <f>EAIA!B85</f>
        <v>0</v>
      </c>
      <c r="N29" s="1" t="e">
        <f ca="1">EAIA!D85</f>
        <v>#N/A</v>
      </c>
      <c r="O29" s="1" t="e">
        <f ca="1">EAIA!E86</f>
        <v>#N/A</v>
      </c>
      <c r="P29" s="187" t="str">
        <f ca="1">EAIA!K86</f>
        <v/>
      </c>
      <c r="Q29" s="187" t="str">
        <f ca="1">EAIA!K87</f>
        <v/>
      </c>
      <c r="R29" s="42">
        <f>EAIA!N85</f>
        <v>0</v>
      </c>
      <c r="S29" s="42">
        <f>EAIA!O85</f>
        <v>0</v>
      </c>
      <c r="T29" s="42">
        <f>EAIA!P85</f>
        <v>0</v>
      </c>
    </row>
    <row r="30" spans="1:20" ht="36.75" customHeight="1">
      <c r="A30" s="408"/>
      <c r="B30" s="409"/>
      <c r="C30" s="409"/>
      <c r="D30" s="408"/>
      <c r="E30" s="409"/>
      <c r="F30" s="111"/>
      <c r="G30" s="408"/>
      <c r="H30" s="409"/>
      <c r="I30" s="409"/>
      <c r="L30" s="132">
        <v>16</v>
      </c>
      <c r="M30" s="148">
        <f>EAIA!B89</f>
        <v>0</v>
      </c>
      <c r="N30" s="1" t="e">
        <f ca="1">EAIA!D89</f>
        <v>#N/A</v>
      </c>
      <c r="O30" s="1" t="e">
        <f ca="1">EAIA!E90</f>
        <v>#N/A</v>
      </c>
      <c r="P30" s="187" t="str">
        <f ca="1">EAIA!K90</f>
        <v/>
      </c>
      <c r="Q30" s="187" t="str">
        <f ca="1">EAIA!K91</f>
        <v/>
      </c>
      <c r="R30" s="42">
        <f>EAIA!N89</f>
        <v>0</v>
      </c>
      <c r="S30" s="42">
        <f>EAIA!O89</f>
        <v>0</v>
      </c>
      <c r="T30" s="42">
        <f>EAIA!P89</f>
        <v>0</v>
      </c>
    </row>
    <row r="31" spans="1:20" ht="36.75" customHeight="1">
      <c r="A31" s="408"/>
      <c r="B31" s="409"/>
      <c r="C31" s="409"/>
      <c r="D31" s="408"/>
      <c r="E31" s="409"/>
      <c r="F31" s="111"/>
      <c r="G31" s="408"/>
      <c r="H31" s="409"/>
      <c r="I31" s="409"/>
      <c r="L31" s="132">
        <v>17</v>
      </c>
      <c r="M31" s="148">
        <f>EAIA!B93</f>
        <v>0</v>
      </c>
      <c r="N31" s="1" t="e">
        <f ca="1">EAIA!D93</f>
        <v>#N/A</v>
      </c>
      <c r="O31" s="1" t="e">
        <f ca="1">EAIA!E94</f>
        <v>#N/A</v>
      </c>
      <c r="P31" s="187" t="str">
        <f ca="1">EAIA!K94</f>
        <v/>
      </c>
      <c r="Q31" s="187" t="str">
        <f ca="1">EAIA!K95</f>
        <v/>
      </c>
      <c r="R31" s="42">
        <f>EAIA!N93</f>
        <v>0</v>
      </c>
      <c r="S31" s="42">
        <f>EAIA!O93</f>
        <v>0</v>
      </c>
      <c r="T31" s="42">
        <f>EAIA!P93</f>
        <v>0</v>
      </c>
    </row>
    <row r="32" spans="1:20">
      <c r="A32" s="408"/>
      <c r="B32" s="409"/>
      <c r="C32" s="409"/>
      <c r="D32" s="408"/>
      <c r="E32" s="409"/>
      <c r="F32" s="111"/>
      <c r="G32" s="408"/>
      <c r="H32" s="409"/>
      <c r="I32" s="409"/>
      <c r="L32" s="132">
        <v>18</v>
      </c>
      <c r="M32" s="148">
        <f>EAIA!B97</f>
        <v>0</v>
      </c>
      <c r="N32" s="1" t="e">
        <f ca="1">EAIA!D97</f>
        <v>#N/A</v>
      </c>
      <c r="O32" s="1" t="e">
        <f ca="1">EAIA!E98</f>
        <v>#N/A</v>
      </c>
      <c r="P32" s="187" t="str">
        <f ca="1">EAIA!K98</f>
        <v/>
      </c>
      <c r="Q32" s="187" t="str">
        <f ca="1">EAIA!K99</f>
        <v/>
      </c>
      <c r="R32" s="42">
        <f>EAIA!N97</f>
        <v>0</v>
      </c>
      <c r="S32" s="42">
        <f>EAIA!O97</f>
        <v>0</v>
      </c>
      <c r="T32" s="42">
        <f>EAIA!P97</f>
        <v>0</v>
      </c>
    </row>
    <row r="33" spans="1:20">
      <c r="A33" s="408"/>
      <c r="B33" s="409"/>
      <c r="C33" s="409"/>
      <c r="D33" s="408"/>
      <c r="E33" s="409"/>
      <c r="F33" s="111"/>
      <c r="G33" s="408"/>
      <c r="H33" s="409"/>
      <c r="I33" s="409"/>
      <c r="M33" s="153"/>
      <c r="P33" s="187"/>
      <c r="Q33" s="187"/>
      <c r="R33" s="42"/>
      <c r="S33" s="42"/>
      <c r="T33" s="42"/>
    </row>
    <row r="34" spans="1:20">
      <c r="A34" s="408"/>
      <c r="B34" s="409"/>
      <c r="C34" s="409"/>
      <c r="D34" s="408"/>
      <c r="E34" s="409"/>
      <c r="F34" s="111"/>
      <c r="G34" s="408"/>
      <c r="H34" s="409"/>
      <c r="I34" s="409"/>
      <c r="P34" s="186"/>
      <c r="Q34" s="186"/>
      <c r="R34" s="42"/>
      <c r="S34" s="42"/>
      <c r="T34" s="42"/>
    </row>
    <row r="35" spans="1:20">
      <c r="A35" s="408"/>
      <c r="B35" s="409"/>
      <c r="C35" s="409"/>
      <c r="D35" s="408"/>
      <c r="E35" s="409"/>
      <c r="F35" s="111"/>
      <c r="G35" s="408"/>
      <c r="H35" s="409"/>
      <c r="I35" s="409"/>
    </row>
    <row r="36" spans="1:20">
      <c r="A36" s="408"/>
      <c r="B36" s="409"/>
      <c r="C36" s="409"/>
      <c r="D36" s="408"/>
      <c r="E36" s="409"/>
      <c r="F36" s="111"/>
      <c r="G36" s="408"/>
      <c r="H36" s="409"/>
      <c r="I36" s="409"/>
    </row>
  </sheetData>
  <sheetProtection password="EBCE" sheet="1" objects="1" scenarios="1"/>
  <protectedRanges>
    <protectedRange sqref="I15:I20" name="COMPLETED DATE"/>
    <protectedRange sqref="A22:I28" name="RISK DEFINITION"/>
    <protectedRange sqref="A1:J12" name="APPROVA"/>
  </protectedRanges>
  <mergeCells count="64">
    <mergeCell ref="H7:I8"/>
    <mergeCell ref="H10:I10"/>
    <mergeCell ref="H11:I12"/>
    <mergeCell ref="G7:G8"/>
    <mergeCell ref="G11:G12"/>
    <mergeCell ref="C1:G4"/>
    <mergeCell ref="A35:C35"/>
    <mergeCell ref="D35:E35"/>
    <mergeCell ref="G35:I35"/>
    <mergeCell ref="A36:C36"/>
    <mergeCell ref="D36:E36"/>
    <mergeCell ref="G36:I36"/>
    <mergeCell ref="A33:C33"/>
    <mergeCell ref="D33:E33"/>
    <mergeCell ref="G33:I33"/>
    <mergeCell ref="A34:C34"/>
    <mergeCell ref="D34:E34"/>
    <mergeCell ref="G34:I34"/>
    <mergeCell ref="A31:C31"/>
    <mergeCell ref="D31:E31"/>
    <mergeCell ref="G31:I31"/>
    <mergeCell ref="A32:C32"/>
    <mergeCell ref="D32:E32"/>
    <mergeCell ref="G32:I32"/>
    <mergeCell ref="A29:C29"/>
    <mergeCell ref="D29:E29"/>
    <mergeCell ref="G29:I29"/>
    <mergeCell ref="A30:C30"/>
    <mergeCell ref="D30:E30"/>
    <mergeCell ref="G30:I30"/>
    <mergeCell ref="A27:C27"/>
    <mergeCell ref="D28:E28"/>
    <mergeCell ref="G27:I27"/>
    <mergeCell ref="A28:C28"/>
    <mergeCell ref="G28:I28"/>
    <mergeCell ref="D27:E27"/>
    <mergeCell ref="A25:C25"/>
    <mergeCell ref="D25:E25"/>
    <mergeCell ref="G25:I25"/>
    <mergeCell ref="A26:C26"/>
    <mergeCell ref="D26:E26"/>
    <mergeCell ref="G26:I26"/>
    <mergeCell ref="A24:C24"/>
    <mergeCell ref="D24:E24"/>
    <mergeCell ref="G24:I24"/>
    <mergeCell ref="B19:C19"/>
    <mergeCell ref="B20:C20"/>
    <mergeCell ref="A22:C22"/>
    <mergeCell ref="D22:E22"/>
    <mergeCell ref="G22:I22"/>
    <mergeCell ref="A23:C23"/>
    <mergeCell ref="D23:E23"/>
    <mergeCell ref="G23:I23"/>
    <mergeCell ref="I13:I14"/>
    <mergeCell ref="B13:C14"/>
    <mergeCell ref="B15:C15"/>
    <mergeCell ref="B16:C16"/>
    <mergeCell ref="B17:C17"/>
    <mergeCell ref="H13:H14"/>
    <mergeCell ref="B18:C18"/>
    <mergeCell ref="A13:A14"/>
    <mergeCell ref="E13:F13"/>
    <mergeCell ref="D13:D14"/>
    <mergeCell ref="G13:G14"/>
  </mergeCells>
  <conditionalFormatting sqref="B15:F20">
    <cfRule type="containsErrors" dxfId="28" priority="3">
      <formula>ISERROR(B15)</formula>
    </cfRule>
  </conditionalFormatting>
  <conditionalFormatting sqref="E15">
    <cfRule type="expression" dxfId="27" priority="42">
      <formula>$E$15&gt;13</formula>
    </cfRule>
    <cfRule type="expression" dxfId="26" priority="43">
      <formula>$E$15&gt;4</formula>
    </cfRule>
    <cfRule type="expression" dxfId="25" priority="44">
      <formula>$E$15&lt;5</formula>
    </cfRule>
  </conditionalFormatting>
  <conditionalFormatting sqref="F15">
    <cfRule type="containsText" dxfId="24" priority="38" operator="containsText" text="HIGH">
      <formula>NOT(ISERROR(SEARCH("HIGH",F15)))</formula>
    </cfRule>
    <cfRule type="containsText" dxfId="23" priority="40" operator="containsText" text="LOW">
      <formula>NOT(ISERROR(SEARCH("LOW",F15)))</formula>
    </cfRule>
    <cfRule type="containsText" dxfId="22" priority="41" operator="containsText" text="MED">
      <formula>NOT(ISERROR(SEARCH("MED",F15)))</formula>
    </cfRule>
  </conditionalFormatting>
  <conditionalFormatting sqref="F16:F20">
    <cfRule type="containsText" dxfId="21" priority="27" operator="containsText" text="HIGH">
      <formula>NOT(ISERROR(SEARCH("HIGH",F16)))</formula>
    </cfRule>
    <cfRule type="containsText" dxfId="20" priority="28" operator="containsText" text="LOW">
      <formula>NOT(ISERROR(SEARCH("LOW",F16)))</formula>
    </cfRule>
    <cfRule type="containsText" dxfId="19" priority="29" operator="containsText" text="MED">
      <formula>NOT(ISERROR(SEARCH("MED",F16)))</formula>
    </cfRule>
  </conditionalFormatting>
  <conditionalFormatting sqref="E16">
    <cfRule type="expression" dxfId="18" priority="33">
      <formula>$E$16&gt;13</formula>
    </cfRule>
    <cfRule type="expression" dxfId="17" priority="34">
      <formula>$E$16&gt;4</formula>
    </cfRule>
    <cfRule type="expression" dxfId="16" priority="35">
      <formula>$E$16&lt;5</formula>
    </cfRule>
  </conditionalFormatting>
  <conditionalFormatting sqref="E17">
    <cfRule type="expression" dxfId="15" priority="24">
      <formula>$E$17&gt;13</formula>
    </cfRule>
    <cfRule type="expression" dxfId="14" priority="25">
      <formula>$E$17&gt;4</formula>
    </cfRule>
    <cfRule type="expression" dxfId="13" priority="26">
      <formula>$E$17&lt;5</formula>
    </cfRule>
  </conditionalFormatting>
  <conditionalFormatting sqref="E18">
    <cfRule type="expression" dxfId="12" priority="21">
      <formula>$E$18&gt;13</formula>
    </cfRule>
    <cfRule type="expression" dxfId="11" priority="22">
      <formula>$E$18&gt;4</formula>
    </cfRule>
    <cfRule type="expression" dxfId="10" priority="23">
      <formula>$E$18&lt;5</formula>
    </cfRule>
  </conditionalFormatting>
  <conditionalFormatting sqref="E19">
    <cfRule type="expression" dxfId="9" priority="18">
      <formula>$E$19&gt;13</formula>
    </cfRule>
    <cfRule type="expression" dxfId="8" priority="19">
      <formula>$E$19&gt;4</formula>
    </cfRule>
    <cfRule type="expression" dxfId="7" priority="20">
      <formula>$E$19&lt;5</formula>
    </cfRule>
  </conditionalFormatting>
  <conditionalFormatting sqref="E20">
    <cfRule type="expression" dxfId="6" priority="14">
      <formula>$E$20&gt;13</formula>
    </cfRule>
    <cfRule type="expression" dxfId="5" priority="15">
      <formula>$E$20&gt;4</formula>
    </cfRule>
    <cfRule type="expression" dxfId="4" priority="16">
      <formula>$E$20&lt;5</formula>
    </cfRule>
  </conditionalFormatting>
  <conditionalFormatting sqref="E15:E20">
    <cfRule type="cellIs" dxfId="3" priority="5" operator="equal">
      <formula>0</formula>
    </cfRule>
  </conditionalFormatting>
  <conditionalFormatting sqref="F15:F20">
    <cfRule type="cellIs" dxfId="2" priority="4" operator="equal">
      <formula>"[NA]"</formula>
    </cfRule>
  </conditionalFormatting>
  <conditionalFormatting sqref="G15:I20">
    <cfRule type="cellIs" dxfId="1" priority="1" operator="equal">
      <formula>0</formula>
    </cfRule>
    <cfRule type="containsErrors" dxfId="0" priority="2">
      <formula>ISERROR(G15)</formula>
    </cfRule>
  </conditionalFormatting>
  <pageMargins left="0.23622047244094491" right="0.23622047244094491" top="0.39370078740157483" bottom="0.31496062992125984" header="0.31496062992125984" footer="0.31496062992125984"/>
  <pageSetup paperSize="9" scale="8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autoPageBreaks="0"/>
  </sheetPr>
  <dimension ref="B1:S45"/>
  <sheetViews>
    <sheetView showGridLines="0" zoomScale="85" zoomScaleNormal="85" workbookViewId="0"/>
  </sheetViews>
  <sheetFormatPr defaultRowHeight="12.75"/>
  <cols>
    <col min="1" max="13" width="5.140625" customWidth="1"/>
    <col min="14" max="14" width="5.5703125" customWidth="1"/>
    <col min="15" max="15" width="5.140625" customWidth="1"/>
    <col min="22" max="16383" width="0" hidden="1" customWidth="1"/>
  </cols>
  <sheetData>
    <row r="1" spans="2:19" ht="12.75" customHeight="1">
      <c r="B1" s="77"/>
      <c r="C1" s="77"/>
      <c r="D1" s="77"/>
      <c r="E1" s="77"/>
      <c r="F1" s="77"/>
      <c r="G1" s="77"/>
      <c r="H1" s="77"/>
      <c r="I1" s="77"/>
      <c r="J1" s="77"/>
      <c r="K1" s="77"/>
      <c r="L1" s="77"/>
      <c r="M1" s="77"/>
      <c r="N1" s="77"/>
      <c r="O1" s="77"/>
      <c r="P1" s="77"/>
      <c r="Q1" s="77"/>
      <c r="R1" s="77"/>
      <c r="S1" s="77"/>
    </row>
    <row r="2" spans="2:19" ht="12.75" customHeight="1">
      <c r="B2" s="77"/>
      <c r="C2" s="77"/>
      <c r="D2" s="77"/>
      <c r="E2" s="77"/>
      <c r="F2" s="77"/>
      <c r="G2" s="77"/>
      <c r="H2" s="77"/>
      <c r="I2" s="77"/>
      <c r="J2" s="77"/>
      <c r="K2" s="77"/>
      <c r="L2" s="77"/>
      <c r="M2" s="77"/>
      <c r="N2" s="77"/>
      <c r="O2" s="77"/>
      <c r="P2" s="77"/>
      <c r="Q2" s="77"/>
      <c r="R2" s="77"/>
      <c r="S2" s="77"/>
    </row>
    <row r="3" spans="2:19" ht="12.75" customHeight="1">
      <c r="B3" s="77"/>
      <c r="C3" s="77"/>
      <c r="D3" s="77"/>
      <c r="E3" s="77"/>
      <c r="F3" s="77"/>
      <c r="G3" s="77"/>
      <c r="H3" s="77"/>
      <c r="I3" s="77"/>
      <c r="J3" s="77"/>
      <c r="K3" s="77"/>
      <c r="L3" s="77"/>
      <c r="M3" s="77"/>
      <c r="N3" s="77"/>
      <c r="O3" s="77"/>
      <c r="P3" s="77"/>
      <c r="Q3" s="77"/>
      <c r="R3" s="77"/>
      <c r="S3" s="77"/>
    </row>
    <row r="4" spans="2:19" s="5" customFormat="1" ht="24.75" customHeight="1">
      <c r="B4" s="77"/>
      <c r="C4" s="77"/>
      <c r="D4" s="77"/>
      <c r="E4" s="77"/>
      <c r="F4" s="77"/>
      <c r="G4" s="77"/>
      <c r="H4" s="77"/>
      <c r="I4" s="77"/>
      <c r="J4" s="77"/>
      <c r="K4" s="77"/>
      <c r="L4" s="77"/>
      <c r="M4" s="77"/>
      <c r="N4" s="77"/>
      <c r="O4" s="77"/>
      <c r="P4" s="77"/>
      <c r="Q4" s="77"/>
      <c r="R4" s="77"/>
      <c r="S4" s="77"/>
    </row>
    <row r="5" spans="2:19" s="5" customFormat="1" ht="24.75" customHeight="1">
      <c r="B5" s="77"/>
      <c r="C5" s="77"/>
      <c r="D5" s="77"/>
      <c r="E5" s="77"/>
      <c r="F5" s="77"/>
      <c r="G5" s="77"/>
      <c r="H5" s="77"/>
      <c r="I5" s="77"/>
      <c r="J5" s="77"/>
      <c r="K5" s="77"/>
      <c r="L5" s="77"/>
      <c r="M5" s="77"/>
      <c r="N5" s="77"/>
      <c r="O5" s="77"/>
      <c r="P5" s="77"/>
      <c r="Q5" s="77"/>
      <c r="R5" s="77"/>
      <c r="S5" s="77"/>
    </row>
    <row r="6" spans="2:19" s="5" customFormat="1" ht="24.75" customHeight="1">
      <c r="B6" s="77"/>
      <c r="C6" s="77"/>
      <c r="D6" s="77"/>
      <c r="E6" s="77"/>
      <c r="F6" s="77"/>
      <c r="G6" s="77"/>
      <c r="H6" s="77"/>
      <c r="I6" s="77"/>
      <c r="J6" s="77"/>
      <c r="K6" s="77"/>
      <c r="L6" s="77"/>
      <c r="M6" s="77"/>
      <c r="N6" s="77"/>
      <c r="O6" s="77"/>
      <c r="P6" s="77"/>
      <c r="Q6" s="77"/>
      <c r="R6" s="77"/>
      <c r="S6" s="77"/>
    </row>
    <row r="7" spans="2:19" s="5" customFormat="1" ht="24.75" customHeight="1">
      <c r="B7" s="77"/>
      <c r="C7" s="77"/>
      <c r="D7" s="77"/>
      <c r="E7" s="77"/>
      <c r="F7" s="77"/>
      <c r="G7" s="77"/>
      <c r="H7" s="77"/>
      <c r="I7" s="77"/>
      <c r="J7" s="77"/>
      <c r="K7" s="77"/>
      <c r="L7" s="77"/>
      <c r="M7" s="77"/>
      <c r="N7" s="77"/>
      <c r="O7" s="77"/>
      <c r="P7" s="77"/>
      <c r="Q7" s="77"/>
      <c r="R7" s="77"/>
      <c r="S7" s="77"/>
    </row>
    <row r="8" spans="2:19" s="5" customFormat="1" ht="24.75" customHeight="1">
      <c r="B8" s="77"/>
      <c r="C8" s="77"/>
      <c r="D8" s="77"/>
      <c r="E8" s="77"/>
      <c r="F8" s="77"/>
      <c r="G8" s="77"/>
      <c r="H8" s="77"/>
      <c r="I8" s="77"/>
      <c r="J8" s="77"/>
      <c r="K8" s="77"/>
      <c r="L8" s="77"/>
      <c r="M8" s="77"/>
      <c r="N8" s="77"/>
      <c r="O8" s="77"/>
      <c r="P8" s="77"/>
      <c r="Q8" s="77"/>
      <c r="R8" s="77"/>
      <c r="S8" s="77"/>
    </row>
    <row r="9" spans="2:19" s="5" customFormat="1" ht="24.75" customHeight="1">
      <c r="B9" s="77"/>
      <c r="C9" s="77"/>
      <c r="D9" s="77"/>
      <c r="E9" s="77"/>
      <c r="F9" s="77"/>
      <c r="G9" s="77"/>
      <c r="H9" s="77"/>
      <c r="I9" s="77"/>
      <c r="J9" s="77"/>
      <c r="K9" s="77"/>
      <c r="L9" s="77"/>
      <c r="M9" s="77"/>
      <c r="N9" s="77"/>
      <c r="O9" s="77"/>
      <c r="P9" s="77"/>
      <c r="Q9" s="77"/>
      <c r="R9" s="77"/>
      <c r="S9" s="77"/>
    </row>
    <row r="10" spans="2:19" s="5" customFormat="1" ht="24.75" customHeight="1">
      <c r="B10" s="77"/>
      <c r="C10" s="77"/>
      <c r="D10" s="77"/>
      <c r="E10" s="77"/>
      <c r="F10" s="77"/>
      <c r="G10" s="77"/>
      <c r="H10" s="77"/>
      <c r="I10" s="77"/>
      <c r="J10" s="77"/>
      <c r="K10" s="77"/>
      <c r="L10" s="77"/>
      <c r="M10" s="77"/>
      <c r="N10" s="77"/>
      <c r="O10" s="77"/>
      <c r="P10" s="77"/>
      <c r="Q10" s="77"/>
      <c r="R10" s="77"/>
      <c r="S10" s="77"/>
    </row>
    <row r="11" spans="2:19" s="5" customFormat="1" ht="24.75" customHeight="1">
      <c r="B11" s="77"/>
      <c r="C11" s="77"/>
      <c r="D11" s="77"/>
      <c r="E11" s="77"/>
      <c r="F11" s="77"/>
      <c r="G11" s="77"/>
      <c r="H11" s="77"/>
      <c r="I11" s="77"/>
      <c r="J11" s="77"/>
      <c r="K11" s="77"/>
      <c r="L11" s="77"/>
      <c r="M11" s="77"/>
      <c r="N11" s="77"/>
      <c r="O11" s="77"/>
      <c r="P11" s="77"/>
      <c r="Q11" s="77"/>
      <c r="R11" s="77"/>
      <c r="S11" s="77"/>
    </row>
    <row r="12" spans="2:19" s="5" customFormat="1" ht="24.75" customHeight="1">
      <c r="B12" s="77"/>
      <c r="C12" s="77"/>
      <c r="D12" s="77"/>
      <c r="E12" s="77"/>
      <c r="F12" s="77"/>
      <c r="G12" s="77"/>
      <c r="H12" s="77"/>
      <c r="I12" s="77"/>
      <c r="J12" s="77"/>
      <c r="K12" s="77"/>
      <c r="L12" s="77"/>
      <c r="M12" s="77"/>
      <c r="N12" s="77"/>
      <c r="O12" s="77"/>
      <c r="P12" s="77"/>
      <c r="Q12" s="77"/>
      <c r="R12" s="77"/>
      <c r="S12" s="77"/>
    </row>
    <row r="13" spans="2:19">
      <c r="B13" s="77"/>
      <c r="C13" s="77"/>
      <c r="D13" s="77"/>
      <c r="E13" s="77"/>
      <c r="F13" s="77"/>
      <c r="G13" s="77"/>
      <c r="H13" s="77"/>
      <c r="I13" s="77"/>
      <c r="J13" s="77"/>
      <c r="K13" s="77"/>
      <c r="L13" s="77"/>
      <c r="M13" s="77"/>
      <c r="N13" s="77"/>
      <c r="O13" s="77"/>
      <c r="P13" s="77"/>
      <c r="Q13" s="77"/>
      <c r="R13" s="77"/>
      <c r="S13" s="77"/>
    </row>
    <row r="14" spans="2:19">
      <c r="B14" s="77"/>
      <c r="C14" s="77"/>
      <c r="D14" s="77"/>
      <c r="E14" s="77"/>
      <c r="F14" s="77"/>
      <c r="G14" s="77"/>
      <c r="H14" s="77"/>
      <c r="I14" s="77"/>
      <c r="J14" s="77"/>
      <c r="K14" s="77"/>
      <c r="L14" s="77"/>
      <c r="M14" s="77"/>
      <c r="N14" s="77"/>
      <c r="O14" s="77"/>
      <c r="P14" s="77"/>
      <c r="Q14" s="77"/>
      <c r="R14" s="77"/>
      <c r="S14" s="77"/>
    </row>
    <row r="15" spans="2:19" s="77" customFormat="1"/>
    <row r="16" spans="2:19" s="77" customFormat="1" ht="12.75" hidden="1" customHeight="1"/>
    <row r="17" spans="5:12" s="77" customFormat="1" ht="12.75" hidden="1" customHeight="1">
      <c r="E17" s="77" t="s">
        <v>100</v>
      </c>
      <c r="G17" s="420" t="s">
        <v>580</v>
      </c>
      <c r="H17" s="420"/>
      <c r="I17" s="420"/>
      <c r="J17" s="420"/>
      <c r="K17" s="420"/>
      <c r="L17" s="420"/>
    </row>
    <row r="18" spans="5:12" s="77" customFormat="1" ht="12.75" hidden="1" customHeight="1">
      <c r="E18" s="77" t="s">
        <v>101</v>
      </c>
      <c r="G18" s="420">
        <f ca="1">IF(G17=EAIA!B1,G21-G20,-1)</f>
        <v>421390</v>
      </c>
      <c r="H18" s="420"/>
      <c r="I18" s="420"/>
      <c r="J18" s="420"/>
      <c r="K18" s="420"/>
      <c r="L18" s="420"/>
    </row>
    <row r="19" spans="5:12" s="77" customFormat="1" ht="12.75" hidden="1" customHeight="1">
      <c r="G19" s="420"/>
      <c r="H19" s="420"/>
      <c r="I19" s="420"/>
      <c r="J19" s="420"/>
      <c r="K19" s="420"/>
      <c r="L19" s="420"/>
    </row>
    <row r="20" spans="5:12" s="92" customFormat="1" ht="12.75" hidden="1" customHeight="1">
      <c r="E20" s="92" t="s">
        <v>102</v>
      </c>
      <c r="G20" s="419">
        <f ca="1">TODAY()</f>
        <v>42718</v>
      </c>
      <c r="H20" s="419"/>
      <c r="I20" s="419"/>
      <c r="J20" s="419"/>
      <c r="K20" s="419"/>
      <c r="L20" s="419"/>
    </row>
    <row r="21" spans="5:12" s="92" customFormat="1" ht="12.75" hidden="1" customHeight="1">
      <c r="E21" s="92" t="s">
        <v>103</v>
      </c>
      <c r="G21" s="419">
        <v>464108</v>
      </c>
      <c r="H21" s="419"/>
      <c r="I21" s="419"/>
      <c r="J21" s="419"/>
      <c r="K21" s="419"/>
      <c r="L21" s="419"/>
    </row>
    <row r="22" spans="5:12" s="77" customFormat="1" ht="12.75" hidden="1" customHeight="1">
      <c r="G22" s="420"/>
      <c r="H22" s="420"/>
      <c r="I22" s="420"/>
      <c r="J22" s="420"/>
      <c r="K22" s="420"/>
      <c r="L22" s="420"/>
    </row>
    <row r="23" spans="5:12" s="77" customFormat="1" ht="12.75" hidden="1" customHeight="1"/>
    <row r="24" spans="5:12" s="77" customFormat="1" ht="12.75" hidden="1" customHeight="1">
      <c r="E24" s="77" t="s">
        <v>339</v>
      </c>
    </row>
    <row r="25" spans="5:12" s="77" customFormat="1" ht="12.75" hidden="1" customHeight="1">
      <c r="E25" s="77" t="s">
        <v>340</v>
      </c>
    </row>
    <row r="26" spans="5:12" s="77" customFormat="1" ht="12.75" hidden="1" customHeight="1">
      <c r="E26" s="77" t="s">
        <v>341</v>
      </c>
    </row>
    <row r="27" spans="5:12" s="77" customFormat="1" ht="12.75" customHeight="1"/>
    <row r="28" spans="5:12" s="77" customFormat="1"/>
    <row r="29" spans="5:12" s="77" customFormat="1"/>
    <row r="30" spans="5:12" s="77" customFormat="1"/>
    <row r="31" spans="5:12" s="77" customFormat="1"/>
    <row r="32" spans="5:12" s="77" customFormat="1"/>
    <row r="33" spans="3:17" s="77" customFormat="1"/>
    <row r="34" spans="3:17" s="77" customFormat="1"/>
    <row r="35" spans="3:17">
      <c r="C35" s="77"/>
      <c r="D35" s="77"/>
      <c r="E35" s="220"/>
      <c r="F35" s="77"/>
      <c r="G35" s="77"/>
      <c r="H35" s="77"/>
      <c r="I35" s="77"/>
      <c r="J35" s="77"/>
      <c r="K35" s="77"/>
      <c r="L35" s="77"/>
      <c r="M35" s="77"/>
      <c r="N35" s="77"/>
      <c r="O35" s="77"/>
      <c r="P35" s="77"/>
    </row>
    <row r="36" spans="3:17">
      <c r="C36" s="77"/>
      <c r="D36" s="77"/>
      <c r="E36" s="77"/>
      <c r="F36" s="77"/>
      <c r="G36" s="77"/>
      <c r="H36" s="77"/>
      <c r="I36" s="77"/>
      <c r="J36" s="77"/>
      <c r="K36" s="77"/>
      <c r="L36" s="77"/>
      <c r="M36" s="77"/>
      <c r="N36" s="77"/>
      <c r="O36" s="77"/>
      <c r="P36" s="77"/>
    </row>
    <row r="37" spans="3:17">
      <c r="C37" s="77"/>
      <c r="D37" s="77"/>
      <c r="E37" s="77"/>
      <c r="F37" s="77"/>
      <c r="G37" s="77"/>
      <c r="H37" s="77"/>
      <c r="I37" s="77"/>
      <c r="J37" s="77"/>
      <c r="K37" s="77"/>
      <c r="L37" s="77"/>
      <c r="M37" s="77"/>
      <c r="N37" s="77"/>
      <c r="O37" s="77"/>
      <c r="P37" s="77"/>
      <c r="Q37" s="423" t="s">
        <v>579</v>
      </c>
    </row>
    <row r="38" spans="3:17">
      <c r="C38" s="77"/>
      <c r="D38" s="77"/>
      <c r="E38" s="77"/>
      <c r="F38" s="77"/>
      <c r="G38" s="77"/>
      <c r="H38" s="77"/>
      <c r="I38" s="77"/>
      <c r="J38" s="77"/>
      <c r="K38" s="77"/>
      <c r="L38" s="77"/>
      <c r="M38" s="77"/>
      <c r="N38" s="77"/>
      <c r="O38" s="77"/>
      <c r="P38" s="77"/>
    </row>
    <row r="39" spans="3:17">
      <c r="C39" s="77"/>
      <c r="D39" s="77"/>
      <c r="E39" s="77"/>
      <c r="F39" s="77"/>
      <c r="G39" s="77"/>
      <c r="H39" s="77"/>
      <c r="I39" s="77"/>
      <c r="J39" s="77"/>
      <c r="K39" s="77"/>
      <c r="L39" s="77"/>
      <c r="M39" s="77"/>
      <c r="N39" s="77"/>
      <c r="O39" s="77"/>
      <c r="P39" s="77"/>
    </row>
    <row r="40" spans="3:17">
      <c r="C40" s="77"/>
      <c r="D40" s="77"/>
      <c r="E40" s="77"/>
      <c r="F40" s="77"/>
      <c r="G40" s="77"/>
      <c r="H40" s="77"/>
      <c r="I40" s="77"/>
      <c r="J40" s="77"/>
      <c r="K40" s="77"/>
      <c r="L40" s="77"/>
      <c r="M40" s="77"/>
      <c r="N40" s="77"/>
      <c r="O40" s="77"/>
    </row>
    <row r="41" spans="3:17">
      <c r="C41" s="77"/>
      <c r="D41" s="77"/>
      <c r="E41" s="77"/>
      <c r="F41" s="77"/>
      <c r="G41" s="77"/>
      <c r="H41" s="77"/>
      <c r="I41" s="77"/>
      <c r="J41" s="77"/>
      <c r="K41" s="77"/>
      <c r="L41" s="77"/>
      <c r="M41" s="77"/>
      <c r="N41" s="77"/>
      <c r="O41" s="77"/>
    </row>
    <row r="42" spans="3:17">
      <c r="C42" s="77"/>
      <c r="D42" s="77"/>
      <c r="E42" s="77"/>
      <c r="F42" s="77"/>
      <c r="G42" s="77"/>
      <c r="H42" s="77"/>
      <c r="I42" s="77"/>
      <c r="J42" s="77"/>
      <c r="K42" s="77"/>
      <c r="L42" s="77"/>
      <c r="M42" s="77"/>
      <c r="N42" s="77"/>
      <c r="O42" s="77"/>
    </row>
    <row r="43" spans="3:17">
      <c r="C43" s="77"/>
      <c r="D43" s="77"/>
      <c r="E43" s="77"/>
      <c r="F43" s="77"/>
      <c r="G43" s="77"/>
      <c r="H43" s="77"/>
      <c r="I43" s="77"/>
      <c r="J43" s="77"/>
      <c r="K43" s="77"/>
      <c r="L43" s="77"/>
      <c r="M43" s="77"/>
      <c r="N43" s="77"/>
      <c r="O43" s="77"/>
    </row>
    <row r="44" spans="3:17">
      <c r="C44" s="77"/>
      <c r="D44" s="77"/>
      <c r="E44" s="77"/>
      <c r="F44" s="77"/>
      <c r="G44" s="77"/>
      <c r="H44" s="77"/>
      <c r="I44" s="77"/>
      <c r="J44" s="77"/>
      <c r="K44" s="77"/>
      <c r="L44" s="77"/>
      <c r="M44" s="77"/>
      <c r="N44" s="77"/>
      <c r="O44" s="77"/>
    </row>
    <row r="45" spans="3:17">
      <c r="C45" s="77"/>
      <c r="D45" s="77"/>
      <c r="E45" s="77"/>
      <c r="F45" s="77"/>
      <c r="G45" s="77"/>
      <c r="H45" s="77"/>
      <c r="I45" s="77"/>
      <c r="J45" s="77"/>
      <c r="K45" s="77"/>
      <c r="L45" s="77"/>
      <c r="M45" s="77"/>
      <c r="N45" s="77"/>
      <c r="O45" s="77"/>
    </row>
  </sheetData>
  <sheetProtection password="EBCE" sheet="1" objects="1" scenarios="1"/>
  <customSheetViews>
    <customSheetView guid="{AB56CD0F-A69B-43C5-AE2A-2FB8C6520542}" showGridLines="0">
      <selection activeCell="K18" sqref="K18"/>
      <pageMargins left="0.75" right="0.75" top="1" bottom="1" header="0.5" footer="0.5"/>
      <pageSetup paperSize="9" orientation="portrait" verticalDpi="0" r:id="rId1"/>
      <headerFooter alignWithMargins="0"/>
    </customSheetView>
  </customSheetViews>
  <mergeCells count="6">
    <mergeCell ref="G21:L21"/>
    <mergeCell ref="G22:L22"/>
    <mergeCell ref="G17:L17"/>
    <mergeCell ref="G18:L18"/>
    <mergeCell ref="G19:L19"/>
    <mergeCell ref="G20:L20"/>
  </mergeCells>
  <phoneticPr fontId="3" type="noConversion"/>
  <pageMargins left="0.74803149606299213" right="0.74803149606299213" top="0.98425196850393704" bottom="0.98425196850393704" header="0.51181102362204722" footer="0.51181102362204722"/>
  <pageSetup paperSize="9"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sheetPr>
  <dimension ref="A1:E573"/>
  <sheetViews>
    <sheetView showGridLines="0" topLeftCell="A122" workbookViewId="0">
      <selection activeCell="C133" sqref="C133:C134"/>
    </sheetView>
  </sheetViews>
  <sheetFormatPr defaultColWidth="9.140625" defaultRowHeight="15"/>
  <cols>
    <col min="1" max="1" width="3.140625" style="131" customWidth="1"/>
    <col min="2" max="2" width="33.140625" style="131" customWidth="1"/>
    <col min="3" max="3" width="9.140625" style="134"/>
    <col min="4" max="16384" width="9.140625" style="131"/>
  </cols>
  <sheetData>
    <row r="1" spans="1:5" ht="39.75" customHeight="1">
      <c r="A1" s="156" t="s">
        <v>578</v>
      </c>
      <c r="B1" s="156"/>
      <c r="C1" s="156"/>
      <c r="D1" s="156"/>
      <c r="E1" s="156"/>
    </row>
    <row r="2" spans="1:5" ht="20.100000000000001" customHeight="1">
      <c r="A2" s="155" t="s">
        <v>246</v>
      </c>
      <c r="B2" s="155"/>
      <c r="C2" s="155"/>
      <c r="D2" s="155"/>
      <c r="E2" s="155"/>
    </row>
    <row r="3" spans="1:5" ht="20.100000000000001" customHeight="1"/>
    <row r="4" spans="1:5" ht="20.100000000000001" customHeight="1">
      <c r="A4" s="229" t="s">
        <v>204</v>
      </c>
      <c r="B4" s="230"/>
      <c r="C4" s="231"/>
      <c r="D4" s="230"/>
      <c r="E4" s="230"/>
    </row>
    <row r="5" spans="1:5" ht="20.100000000000001" customHeight="1">
      <c r="B5" s="131" t="s">
        <v>205</v>
      </c>
      <c r="C5" s="135"/>
    </row>
    <row r="6" spans="1:5" ht="20.100000000000001" customHeight="1">
      <c r="B6" s="131" t="s">
        <v>206</v>
      </c>
      <c r="C6" s="135"/>
    </row>
    <row r="7" spans="1:5" ht="20.100000000000001" customHeight="1">
      <c r="B7" s="131" t="s">
        <v>208</v>
      </c>
      <c r="C7" s="135"/>
    </row>
    <row r="8" spans="1:5" ht="20.100000000000001" customHeight="1">
      <c r="B8" s="131" t="s">
        <v>207</v>
      </c>
      <c r="C8" s="135"/>
    </row>
    <row r="9" spans="1:5" ht="20.100000000000001" customHeight="1">
      <c r="B9" s="131" t="s">
        <v>25</v>
      </c>
      <c r="C9" s="135"/>
    </row>
    <row r="10" spans="1:5" ht="20.100000000000001" customHeight="1">
      <c r="C10" s="135"/>
    </row>
    <row r="11" spans="1:5" ht="20.100000000000001" customHeight="1">
      <c r="C11" s="135"/>
    </row>
    <row r="12" spans="1:5" ht="20.100000000000001" customHeight="1">
      <c r="C12" s="135"/>
    </row>
    <row r="13" spans="1:5" ht="20.100000000000001" customHeight="1">
      <c r="C13" s="135"/>
    </row>
    <row r="14" spans="1:5" ht="20.100000000000001" customHeight="1">
      <c r="C14" s="135"/>
    </row>
    <row r="15" spans="1:5" ht="20.100000000000001" customHeight="1">
      <c r="C15" s="135"/>
    </row>
    <row r="16" spans="1:5" ht="20.100000000000001" customHeight="1">
      <c r="C16" s="135"/>
    </row>
    <row r="17" spans="1:5" ht="20.100000000000001" customHeight="1">
      <c r="C17" s="135"/>
    </row>
    <row r="18" spans="1:5" ht="20.100000000000001" customHeight="1">
      <c r="C18" s="135"/>
    </row>
    <row r="19" spans="1:5" ht="20.100000000000001" customHeight="1">
      <c r="C19" s="135"/>
    </row>
    <row r="20" spans="1:5" ht="20.100000000000001" customHeight="1">
      <c r="C20" s="135"/>
    </row>
    <row r="21" spans="1:5" ht="20.100000000000001" customHeight="1">
      <c r="B21" s="131" t="s">
        <v>5</v>
      </c>
      <c r="C21" s="135"/>
    </row>
    <row r="22" spans="1:5" ht="20.100000000000001" customHeight="1">
      <c r="B22" s="131" t="s">
        <v>209</v>
      </c>
      <c r="C22" s="135"/>
    </row>
    <row r="23" spans="1:5" ht="20.100000000000001" customHeight="1">
      <c r="B23" s="131" t="s">
        <v>38</v>
      </c>
      <c r="C23" s="135"/>
    </row>
    <row r="24" spans="1:5" ht="20.100000000000001" customHeight="1"/>
    <row r="25" spans="1:5" ht="20.100000000000001" customHeight="1">
      <c r="A25" s="229" t="s">
        <v>210</v>
      </c>
      <c r="B25" s="230"/>
      <c r="C25" s="231"/>
      <c r="D25" s="230"/>
      <c r="E25" s="230"/>
    </row>
    <row r="26" spans="1:5" ht="20.100000000000001" customHeight="1">
      <c r="B26" s="131" t="s">
        <v>205</v>
      </c>
      <c r="C26" s="135"/>
    </row>
    <row r="27" spans="1:5" ht="20.100000000000001" customHeight="1">
      <c r="B27" s="131" t="s">
        <v>206</v>
      </c>
      <c r="C27" s="135"/>
    </row>
    <row r="28" spans="1:5" ht="20.100000000000001" customHeight="1">
      <c r="B28" s="131" t="s">
        <v>208</v>
      </c>
      <c r="C28" s="135"/>
    </row>
    <row r="29" spans="1:5" ht="20.100000000000001" customHeight="1">
      <c r="B29" s="131" t="s">
        <v>207</v>
      </c>
      <c r="C29" s="135"/>
    </row>
    <row r="30" spans="1:5" ht="20.100000000000001" customHeight="1">
      <c r="B30" s="131" t="s">
        <v>25</v>
      </c>
      <c r="C30" s="135"/>
    </row>
    <row r="31" spans="1:5" ht="20.100000000000001" customHeight="1">
      <c r="C31" s="135"/>
    </row>
    <row r="32" spans="1:5" ht="20.100000000000001" customHeight="1">
      <c r="C32" s="135"/>
    </row>
    <row r="33" spans="1:5" ht="20.100000000000001" customHeight="1">
      <c r="C33" s="135"/>
    </row>
    <row r="34" spans="1:5" ht="20.100000000000001" customHeight="1">
      <c r="C34" s="135"/>
    </row>
    <row r="35" spans="1:5" ht="20.100000000000001" customHeight="1">
      <c r="C35" s="135"/>
    </row>
    <row r="36" spans="1:5" ht="20.100000000000001" customHeight="1">
      <c r="C36" s="135"/>
    </row>
    <row r="37" spans="1:5" ht="20.100000000000001" customHeight="1">
      <c r="C37" s="135"/>
    </row>
    <row r="38" spans="1:5" ht="20.100000000000001" customHeight="1">
      <c r="C38" s="135"/>
    </row>
    <row r="39" spans="1:5" ht="20.100000000000001" customHeight="1">
      <c r="C39" s="135"/>
    </row>
    <row r="40" spans="1:5" ht="20.100000000000001" customHeight="1">
      <c r="C40" s="135"/>
    </row>
    <row r="41" spans="1:5" ht="20.100000000000001" customHeight="1">
      <c r="C41" s="135"/>
    </row>
    <row r="42" spans="1:5" ht="20.100000000000001" customHeight="1">
      <c r="B42" s="131" t="s">
        <v>5</v>
      </c>
      <c r="C42" s="135"/>
    </row>
    <row r="43" spans="1:5" ht="20.100000000000001" customHeight="1">
      <c r="B43" s="131" t="s">
        <v>209</v>
      </c>
      <c r="C43" s="135"/>
    </row>
    <row r="44" spans="1:5" ht="20.100000000000001" customHeight="1">
      <c r="B44" s="131" t="s">
        <v>38</v>
      </c>
      <c r="C44" s="135"/>
    </row>
    <row r="45" spans="1:5" ht="20.100000000000001" customHeight="1"/>
    <row r="46" spans="1:5" ht="20.100000000000001" customHeight="1">
      <c r="A46" s="229" t="s">
        <v>211</v>
      </c>
      <c r="B46" s="230"/>
      <c r="C46" s="231"/>
      <c r="D46" s="230"/>
      <c r="E46" s="230"/>
    </row>
    <row r="47" spans="1:5" ht="20.100000000000001" customHeight="1">
      <c r="B47" s="131" t="s">
        <v>205</v>
      </c>
      <c r="C47" s="135"/>
    </row>
    <row r="48" spans="1:5" ht="20.100000000000001" customHeight="1">
      <c r="B48" s="131" t="s">
        <v>206</v>
      </c>
      <c r="C48" s="135"/>
    </row>
    <row r="49" spans="2:3" ht="20.100000000000001" customHeight="1">
      <c r="B49" s="131" t="s">
        <v>208</v>
      </c>
      <c r="C49" s="135"/>
    </row>
    <row r="50" spans="2:3" ht="20.100000000000001" customHeight="1">
      <c r="B50" s="131" t="s">
        <v>207</v>
      </c>
      <c r="C50" s="135"/>
    </row>
    <row r="51" spans="2:3" ht="20.100000000000001" customHeight="1">
      <c r="B51" s="131" t="s">
        <v>25</v>
      </c>
      <c r="C51" s="135"/>
    </row>
    <row r="52" spans="2:3" ht="20.100000000000001" customHeight="1">
      <c r="C52" s="135"/>
    </row>
    <row r="53" spans="2:3" ht="20.100000000000001" customHeight="1">
      <c r="C53" s="135"/>
    </row>
    <row r="54" spans="2:3" ht="20.100000000000001" customHeight="1">
      <c r="C54" s="135"/>
    </row>
    <row r="55" spans="2:3" ht="20.100000000000001" customHeight="1">
      <c r="C55" s="135"/>
    </row>
    <row r="56" spans="2:3" ht="20.100000000000001" customHeight="1">
      <c r="C56" s="135"/>
    </row>
    <row r="57" spans="2:3" ht="20.100000000000001" customHeight="1">
      <c r="C57" s="135"/>
    </row>
    <row r="58" spans="2:3" ht="20.100000000000001" customHeight="1">
      <c r="C58" s="135"/>
    </row>
    <row r="59" spans="2:3" ht="20.100000000000001" customHeight="1">
      <c r="C59" s="135"/>
    </row>
    <row r="60" spans="2:3" ht="20.100000000000001" customHeight="1">
      <c r="C60" s="135"/>
    </row>
    <row r="61" spans="2:3" ht="20.100000000000001" customHeight="1">
      <c r="C61" s="135"/>
    </row>
    <row r="62" spans="2:3" ht="20.100000000000001" customHeight="1">
      <c r="C62" s="135"/>
    </row>
    <row r="63" spans="2:3" ht="20.100000000000001" customHeight="1">
      <c r="B63" s="131" t="s">
        <v>5</v>
      </c>
      <c r="C63" s="135"/>
    </row>
    <row r="64" spans="2:3" ht="20.100000000000001" customHeight="1">
      <c r="B64" s="131" t="s">
        <v>209</v>
      </c>
      <c r="C64" s="135"/>
    </row>
    <row r="65" spans="1:5" ht="20.100000000000001" customHeight="1">
      <c r="B65" s="131" t="s">
        <v>38</v>
      </c>
      <c r="C65" s="135"/>
    </row>
    <row r="66" spans="1:5" ht="20.100000000000001" customHeight="1"/>
    <row r="67" spans="1:5" ht="20.100000000000001" customHeight="1">
      <c r="A67" s="229" t="s">
        <v>212</v>
      </c>
      <c r="B67" s="230"/>
      <c r="C67" s="231"/>
      <c r="D67" s="230"/>
      <c r="E67" s="230"/>
    </row>
    <row r="68" spans="1:5" ht="20.100000000000001" customHeight="1">
      <c r="B68" s="131" t="s">
        <v>205</v>
      </c>
      <c r="C68" s="135"/>
    </row>
    <row r="69" spans="1:5" ht="20.100000000000001" customHeight="1">
      <c r="B69" s="131" t="s">
        <v>206</v>
      </c>
      <c r="C69" s="135"/>
    </row>
    <row r="70" spans="1:5" ht="20.100000000000001" customHeight="1">
      <c r="B70" s="131" t="s">
        <v>208</v>
      </c>
      <c r="C70" s="135"/>
    </row>
    <row r="71" spans="1:5" ht="20.100000000000001" customHeight="1">
      <c r="B71" s="131" t="s">
        <v>207</v>
      </c>
      <c r="C71" s="135"/>
    </row>
    <row r="72" spans="1:5" ht="20.100000000000001" customHeight="1">
      <c r="B72" s="131" t="s">
        <v>25</v>
      </c>
      <c r="C72" s="135"/>
    </row>
    <row r="73" spans="1:5" ht="20.100000000000001" customHeight="1">
      <c r="C73" s="135"/>
    </row>
    <row r="74" spans="1:5" ht="20.100000000000001" customHeight="1">
      <c r="C74" s="135"/>
    </row>
    <row r="75" spans="1:5" ht="20.100000000000001" customHeight="1">
      <c r="C75" s="135"/>
    </row>
    <row r="76" spans="1:5" ht="20.100000000000001" customHeight="1">
      <c r="C76" s="135"/>
    </row>
    <row r="77" spans="1:5" ht="20.100000000000001" customHeight="1">
      <c r="C77" s="135"/>
    </row>
    <row r="78" spans="1:5" ht="20.100000000000001" customHeight="1">
      <c r="C78" s="135"/>
    </row>
    <row r="79" spans="1:5" ht="20.100000000000001" customHeight="1">
      <c r="C79" s="135"/>
    </row>
    <row r="80" spans="1:5" ht="20.100000000000001" customHeight="1">
      <c r="C80" s="135"/>
    </row>
    <row r="81" spans="1:5" ht="20.100000000000001" customHeight="1">
      <c r="C81" s="135"/>
    </row>
    <row r="82" spans="1:5" ht="20.100000000000001" customHeight="1">
      <c r="C82" s="135"/>
    </row>
    <row r="83" spans="1:5" ht="20.100000000000001" customHeight="1">
      <c r="C83" s="135"/>
    </row>
    <row r="84" spans="1:5" ht="20.100000000000001" customHeight="1">
      <c r="B84" s="131" t="s">
        <v>5</v>
      </c>
      <c r="C84" s="135"/>
    </row>
    <row r="85" spans="1:5" ht="20.100000000000001" customHeight="1">
      <c r="B85" s="131" t="s">
        <v>209</v>
      </c>
      <c r="C85" s="135"/>
    </row>
    <row r="86" spans="1:5" ht="20.100000000000001" customHeight="1">
      <c r="B86" s="131" t="s">
        <v>38</v>
      </c>
      <c r="C86" s="135"/>
    </row>
    <row r="87" spans="1:5" ht="20.100000000000001" customHeight="1"/>
    <row r="88" spans="1:5" ht="20.100000000000001" customHeight="1">
      <c r="A88" s="229" t="s">
        <v>214</v>
      </c>
      <c r="B88" s="230"/>
      <c r="C88" s="231"/>
      <c r="D88" s="230"/>
      <c r="E88" s="230"/>
    </row>
    <row r="89" spans="1:5" ht="20.100000000000001" customHeight="1">
      <c r="B89" s="131" t="s">
        <v>205</v>
      </c>
      <c r="C89" s="135"/>
    </row>
    <row r="90" spans="1:5" ht="20.100000000000001" customHeight="1">
      <c r="B90" s="131" t="s">
        <v>206</v>
      </c>
      <c r="C90" s="135"/>
    </row>
    <row r="91" spans="1:5" ht="20.100000000000001" customHeight="1">
      <c r="B91" s="131" t="s">
        <v>208</v>
      </c>
      <c r="C91" s="135"/>
    </row>
    <row r="92" spans="1:5" ht="20.100000000000001" customHeight="1">
      <c r="B92" s="131" t="s">
        <v>207</v>
      </c>
      <c r="C92" s="135"/>
    </row>
    <row r="93" spans="1:5" ht="20.100000000000001" customHeight="1">
      <c r="B93" s="131" t="s">
        <v>25</v>
      </c>
      <c r="C93" s="135"/>
    </row>
    <row r="94" spans="1:5" ht="20.100000000000001" customHeight="1">
      <c r="C94" s="135"/>
    </row>
    <row r="95" spans="1:5" ht="20.100000000000001" customHeight="1">
      <c r="C95" s="135"/>
    </row>
    <row r="96" spans="1:5" ht="20.100000000000001" customHeight="1">
      <c r="C96" s="135"/>
    </row>
    <row r="97" spans="1:5" ht="20.100000000000001" customHeight="1">
      <c r="C97" s="135"/>
    </row>
    <row r="98" spans="1:5" ht="20.100000000000001" customHeight="1">
      <c r="C98" s="135"/>
    </row>
    <row r="99" spans="1:5" ht="20.100000000000001" customHeight="1">
      <c r="C99" s="135"/>
    </row>
    <row r="100" spans="1:5" ht="20.100000000000001" customHeight="1">
      <c r="C100" s="135"/>
    </row>
    <row r="101" spans="1:5" ht="20.100000000000001" customHeight="1">
      <c r="C101" s="135"/>
    </row>
    <row r="102" spans="1:5" ht="20.100000000000001" customHeight="1">
      <c r="C102" s="135"/>
    </row>
    <row r="103" spans="1:5" ht="20.100000000000001" customHeight="1">
      <c r="C103" s="135"/>
    </row>
    <row r="104" spans="1:5" ht="20.100000000000001" customHeight="1">
      <c r="C104" s="135"/>
    </row>
    <row r="105" spans="1:5" ht="20.100000000000001" customHeight="1">
      <c r="B105" s="131" t="s">
        <v>5</v>
      </c>
      <c r="C105" s="135"/>
    </row>
    <row r="106" spans="1:5" ht="20.100000000000001" customHeight="1">
      <c r="B106" s="131" t="s">
        <v>209</v>
      </c>
      <c r="C106" s="135"/>
    </row>
    <row r="107" spans="1:5" ht="20.100000000000001" customHeight="1">
      <c r="B107" s="131" t="s">
        <v>38</v>
      </c>
      <c r="C107" s="135"/>
    </row>
    <row r="108" spans="1:5" ht="20.100000000000001" customHeight="1"/>
    <row r="109" spans="1:5" ht="20.100000000000001" customHeight="1">
      <c r="A109" s="229" t="s">
        <v>213</v>
      </c>
      <c r="B109" s="230"/>
      <c r="C109" s="231"/>
      <c r="D109" s="230"/>
      <c r="E109" s="230"/>
    </row>
    <row r="110" spans="1:5" ht="20.100000000000001" customHeight="1">
      <c r="B110" s="131" t="s">
        <v>205</v>
      </c>
      <c r="C110" s="135"/>
    </row>
    <row r="111" spans="1:5" ht="20.100000000000001" customHeight="1">
      <c r="B111" s="131" t="s">
        <v>206</v>
      </c>
      <c r="C111" s="135"/>
    </row>
    <row r="112" spans="1:5" ht="20.100000000000001" customHeight="1">
      <c r="B112" s="131" t="s">
        <v>208</v>
      </c>
      <c r="C112" s="135"/>
    </row>
    <row r="113" spans="2:3" ht="20.100000000000001" customHeight="1">
      <c r="B113" s="131" t="s">
        <v>207</v>
      </c>
      <c r="C113" s="135"/>
    </row>
    <row r="114" spans="2:3" ht="20.100000000000001" customHeight="1">
      <c r="B114" s="131" t="s">
        <v>25</v>
      </c>
      <c r="C114" s="135"/>
    </row>
    <row r="115" spans="2:3" ht="20.100000000000001" customHeight="1">
      <c r="C115" s="135"/>
    </row>
    <row r="116" spans="2:3" ht="20.100000000000001" customHeight="1">
      <c r="C116" s="135"/>
    </row>
    <row r="117" spans="2:3" ht="20.100000000000001" customHeight="1">
      <c r="C117" s="135"/>
    </row>
    <row r="118" spans="2:3" ht="20.100000000000001" customHeight="1">
      <c r="C118" s="135"/>
    </row>
    <row r="119" spans="2:3" ht="20.100000000000001" customHeight="1">
      <c r="C119" s="135"/>
    </row>
    <row r="120" spans="2:3" ht="20.100000000000001" customHeight="1">
      <c r="C120" s="135"/>
    </row>
    <row r="121" spans="2:3" ht="20.100000000000001" customHeight="1">
      <c r="C121" s="135"/>
    </row>
    <row r="122" spans="2:3" ht="20.100000000000001" customHeight="1">
      <c r="C122" s="135"/>
    </row>
    <row r="123" spans="2:3" ht="20.100000000000001" customHeight="1">
      <c r="C123" s="135"/>
    </row>
    <row r="124" spans="2:3" ht="20.100000000000001" customHeight="1">
      <c r="C124" s="135"/>
    </row>
    <row r="125" spans="2:3" ht="20.100000000000001" customHeight="1">
      <c r="C125" s="135"/>
    </row>
    <row r="126" spans="2:3" ht="20.100000000000001" customHeight="1">
      <c r="B126" s="131" t="s">
        <v>5</v>
      </c>
      <c r="C126" s="135"/>
    </row>
    <row r="127" spans="2:3" ht="20.100000000000001" customHeight="1">
      <c r="B127" s="131" t="s">
        <v>209</v>
      </c>
      <c r="C127" s="135"/>
    </row>
    <row r="128" spans="2:3" ht="20.100000000000001" customHeight="1">
      <c r="B128" s="131" t="s">
        <v>38</v>
      </c>
      <c r="C128" s="135"/>
    </row>
    <row r="129" spans="1:5" ht="20.100000000000001" customHeight="1"/>
    <row r="130" spans="1:5" ht="20.100000000000001" customHeight="1">
      <c r="A130" s="229" t="s">
        <v>215</v>
      </c>
      <c r="B130" s="230"/>
      <c r="C130" s="231"/>
      <c r="D130" s="230"/>
      <c r="E130" s="230"/>
    </row>
    <row r="131" spans="1:5" ht="20.100000000000001" customHeight="1">
      <c r="B131" s="131" t="s">
        <v>205</v>
      </c>
      <c r="C131" s="135"/>
    </row>
    <row r="132" spans="1:5" ht="20.100000000000001" customHeight="1">
      <c r="B132" s="131" t="s">
        <v>206</v>
      </c>
      <c r="C132" s="135"/>
    </row>
    <row r="133" spans="1:5" ht="20.100000000000001" customHeight="1">
      <c r="B133" s="131" t="s">
        <v>208</v>
      </c>
      <c r="C133" s="135"/>
    </row>
    <row r="134" spans="1:5" ht="20.100000000000001" customHeight="1">
      <c r="B134" s="131" t="s">
        <v>207</v>
      </c>
      <c r="C134" s="135"/>
    </row>
    <row r="135" spans="1:5" ht="20.100000000000001" customHeight="1">
      <c r="B135" s="131" t="s">
        <v>25</v>
      </c>
      <c r="C135" s="135"/>
    </row>
    <row r="136" spans="1:5" ht="20.100000000000001" customHeight="1">
      <c r="C136" s="135"/>
    </row>
    <row r="137" spans="1:5" ht="20.100000000000001" customHeight="1">
      <c r="C137" s="135"/>
    </row>
    <row r="138" spans="1:5" ht="20.100000000000001" customHeight="1">
      <c r="C138" s="135"/>
    </row>
    <row r="139" spans="1:5" ht="20.100000000000001" customHeight="1">
      <c r="C139" s="135"/>
    </row>
    <row r="140" spans="1:5" ht="20.100000000000001" customHeight="1">
      <c r="C140" s="135"/>
    </row>
    <row r="141" spans="1:5" ht="20.100000000000001" customHeight="1">
      <c r="C141" s="135"/>
    </row>
    <row r="142" spans="1:5" ht="20.100000000000001" customHeight="1">
      <c r="C142" s="135"/>
    </row>
    <row r="143" spans="1:5" ht="20.100000000000001" customHeight="1">
      <c r="C143" s="135"/>
    </row>
    <row r="144" spans="1:5" ht="20.100000000000001" customHeight="1">
      <c r="C144" s="135"/>
    </row>
    <row r="145" spans="1:5" ht="20.100000000000001" customHeight="1">
      <c r="C145" s="135"/>
    </row>
    <row r="146" spans="1:5" ht="20.100000000000001" customHeight="1">
      <c r="C146" s="135"/>
    </row>
    <row r="147" spans="1:5" ht="20.100000000000001" customHeight="1">
      <c r="B147" s="131" t="s">
        <v>5</v>
      </c>
      <c r="C147" s="135"/>
    </row>
    <row r="148" spans="1:5" ht="20.100000000000001" customHeight="1">
      <c r="B148" s="131" t="s">
        <v>209</v>
      </c>
      <c r="C148" s="135"/>
    </row>
    <row r="149" spans="1:5" ht="20.100000000000001" customHeight="1">
      <c r="B149" s="131" t="s">
        <v>38</v>
      </c>
      <c r="C149" s="135"/>
    </row>
    <row r="150" spans="1:5" ht="20.100000000000001" customHeight="1"/>
    <row r="151" spans="1:5" ht="20.100000000000001" customHeight="1">
      <c r="A151" s="229" t="s">
        <v>216</v>
      </c>
      <c r="B151" s="230"/>
      <c r="C151" s="231"/>
      <c r="D151" s="230"/>
      <c r="E151" s="230"/>
    </row>
    <row r="152" spans="1:5" ht="20.100000000000001" customHeight="1">
      <c r="B152" s="131" t="s">
        <v>205</v>
      </c>
      <c r="C152" s="135"/>
    </row>
    <row r="153" spans="1:5" ht="20.100000000000001" customHeight="1">
      <c r="B153" s="131" t="s">
        <v>206</v>
      </c>
      <c r="C153" s="135"/>
    </row>
    <row r="154" spans="1:5" ht="20.100000000000001" customHeight="1">
      <c r="B154" s="131" t="s">
        <v>208</v>
      </c>
      <c r="C154" s="135"/>
    </row>
    <row r="155" spans="1:5" ht="20.100000000000001" customHeight="1">
      <c r="B155" s="131" t="s">
        <v>207</v>
      </c>
      <c r="C155" s="135"/>
    </row>
    <row r="156" spans="1:5" ht="20.100000000000001" customHeight="1">
      <c r="B156" s="131" t="s">
        <v>25</v>
      </c>
      <c r="C156" s="135"/>
    </row>
    <row r="157" spans="1:5" ht="20.100000000000001" customHeight="1">
      <c r="C157" s="135"/>
    </row>
    <row r="158" spans="1:5" ht="20.100000000000001" customHeight="1">
      <c r="C158" s="135"/>
    </row>
    <row r="159" spans="1:5" ht="20.100000000000001" customHeight="1">
      <c r="C159" s="135"/>
    </row>
    <row r="160" spans="1:5" ht="20.100000000000001" customHeight="1">
      <c r="C160" s="135"/>
    </row>
    <row r="161" spans="1:5" ht="20.100000000000001" customHeight="1">
      <c r="C161" s="135"/>
    </row>
    <row r="162" spans="1:5" ht="20.100000000000001" customHeight="1">
      <c r="C162" s="135"/>
    </row>
    <row r="163" spans="1:5" ht="20.100000000000001" customHeight="1">
      <c r="C163" s="135"/>
    </row>
    <row r="164" spans="1:5" ht="20.100000000000001" customHeight="1">
      <c r="C164" s="135"/>
    </row>
    <row r="165" spans="1:5" ht="20.100000000000001" customHeight="1">
      <c r="C165" s="135"/>
    </row>
    <row r="166" spans="1:5" ht="20.100000000000001" customHeight="1">
      <c r="C166" s="135"/>
    </row>
    <row r="167" spans="1:5" ht="20.100000000000001" customHeight="1">
      <c r="C167" s="135"/>
    </row>
    <row r="168" spans="1:5" ht="20.100000000000001" customHeight="1">
      <c r="B168" s="131" t="s">
        <v>5</v>
      </c>
      <c r="C168" s="135"/>
    </row>
    <row r="169" spans="1:5" ht="20.100000000000001" customHeight="1">
      <c r="B169" s="131" t="s">
        <v>209</v>
      </c>
      <c r="C169" s="135"/>
    </row>
    <row r="170" spans="1:5" ht="20.100000000000001" customHeight="1">
      <c r="B170" s="131" t="s">
        <v>38</v>
      </c>
      <c r="C170" s="135"/>
    </row>
    <row r="171" spans="1:5" ht="20.100000000000001" customHeight="1"/>
    <row r="172" spans="1:5" ht="20.100000000000001" customHeight="1">
      <c r="A172" s="229" t="s">
        <v>217</v>
      </c>
      <c r="B172" s="230"/>
      <c r="C172" s="231"/>
      <c r="D172" s="230"/>
      <c r="E172" s="230"/>
    </row>
    <row r="173" spans="1:5" ht="20.100000000000001" customHeight="1">
      <c r="B173" s="131" t="s">
        <v>205</v>
      </c>
      <c r="C173" s="135"/>
    </row>
    <row r="174" spans="1:5" ht="20.100000000000001" customHeight="1">
      <c r="B174" s="131" t="s">
        <v>206</v>
      </c>
      <c r="C174" s="135"/>
    </row>
    <row r="175" spans="1:5" ht="20.100000000000001" customHeight="1">
      <c r="B175" s="131" t="s">
        <v>208</v>
      </c>
      <c r="C175" s="135"/>
    </row>
    <row r="176" spans="1:5" ht="20.100000000000001" customHeight="1">
      <c r="B176" s="131" t="s">
        <v>207</v>
      </c>
      <c r="C176" s="135"/>
    </row>
    <row r="177" spans="2:3" ht="20.100000000000001" customHeight="1">
      <c r="B177" s="131" t="s">
        <v>25</v>
      </c>
      <c r="C177" s="135"/>
    </row>
    <row r="178" spans="2:3" ht="20.100000000000001" customHeight="1">
      <c r="C178" s="135"/>
    </row>
    <row r="179" spans="2:3" ht="20.100000000000001" customHeight="1">
      <c r="C179" s="135"/>
    </row>
    <row r="180" spans="2:3" ht="20.100000000000001" customHeight="1">
      <c r="C180" s="135"/>
    </row>
    <row r="181" spans="2:3" ht="20.100000000000001" customHeight="1">
      <c r="C181" s="135"/>
    </row>
    <row r="182" spans="2:3" ht="20.100000000000001" customHeight="1">
      <c r="C182" s="135"/>
    </row>
    <row r="183" spans="2:3" ht="20.100000000000001" customHeight="1">
      <c r="C183" s="135"/>
    </row>
    <row r="184" spans="2:3" ht="20.100000000000001" customHeight="1">
      <c r="C184" s="135"/>
    </row>
    <row r="185" spans="2:3" ht="20.100000000000001" customHeight="1">
      <c r="C185" s="135"/>
    </row>
    <row r="186" spans="2:3" ht="20.100000000000001" customHeight="1">
      <c r="C186" s="135"/>
    </row>
    <row r="187" spans="2:3" ht="20.100000000000001" customHeight="1">
      <c r="C187" s="135"/>
    </row>
    <row r="188" spans="2:3" ht="20.100000000000001" customHeight="1">
      <c r="C188" s="135"/>
    </row>
    <row r="189" spans="2:3" ht="20.100000000000001" customHeight="1">
      <c r="B189" s="131" t="s">
        <v>5</v>
      </c>
      <c r="C189" s="135"/>
    </row>
    <row r="190" spans="2:3" ht="20.100000000000001" customHeight="1">
      <c r="B190" s="131" t="s">
        <v>209</v>
      </c>
      <c r="C190" s="135"/>
    </row>
    <row r="191" spans="2:3" ht="20.100000000000001" customHeight="1">
      <c r="B191" s="131" t="s">
        <v>38</v>
      </c>
      <c r="C191" s="135"/>
    </row>
    <row r="192" spans="2:3" ht="20.100000000000001" customHeight="1"/>
    <row r="193" spans="1:5" ht="20.100000000000001" customHeight="1">
      <c r="A193" s="229" t="s">
        <v>218</v>
      </c>
      <c r="B193" s="230"/>
      <c r="C193" s="231"/>
      <c r="D193" s="230"/>
      <c r="E193" s="230"/>
    </row>
    <row r="194" spans="1:5" ht="20.100000000000001" customHeight="1">
      <c r="B194" s="131" t="s">
        <v>205</v>
      </c>
      <c r="C194" s="135"/>
    </row>
    <row r="195" spans="1:5" ht="20.100000000000001" customHeight="1">
      <c r="B195" s="131" t="s">
        <v>206</v>
      </c>
      <c r="C195" s="135"/>
    </row>
    <row r="196" spans="1:5" ht="20.100000000000001" customHeight="1">
      <c r="B196" s="131" t="s">
        <v>208</v>
      </c>
      <c r="C196" s="135"/>
    </row>
    <row r="197" spans="1:5" ht="20.100000000000001" customHeight="1">
      <c r="B197" s="131" t="s">
        <v>207</v>
      </c>
      <c r="C197" s="135"/>
    </row>
    <row r="198" spans="1:5" ht="20.100000000000001" customHeight="1">
      <c r="B198" s="131" t="s">
        <v>25</v>
      </c>
      <c r="C198" s="135"/>
    </row>
    <row r="199" spans="1:5" ht="20.100000000000001" customHeight="1">
      <c r="C199" s="135"/>
    </row>
    <row r="200" spans="1:5" ht="20.100000000000001" customHeight="1">
      <c r="C200" s="135"/>
    </row>
    <row r="201" spans="1:5" ht="20.100000000000001" customHeight="1">
      <c r="C201" s="135"/>
    </row>
    <row r="202" spans="1:5" ht="20.100000000000001" customHeight="1">
      <c r="C202" s="135"/>
    </row>
    <row r="203" spans="1:5" ht="20.100000000000001" customHeight="1">
      <c r="C203" s="135"/>
    </row>
    <row r="204" spans="1:5" ht="20.100000000000001" customHeight="1">
      <c r="C204" s="135"/>
    </row>
    <row r="205" spans="1:5" ht="20.100000000000001" customHeight="1">
      <c r="C205" s="135"/>
    </row>
    <row r="206" spans="1:5" ht="20.100000000000001" customHeight="1">
      <c r="C206" s="135"/>
    </row>
    <row r="207" spans="1:5" ht="20.100000000000001" customHeight="1">
      <c r="C207" s="135"/>
    </row>
    <row r="208" spans="1:5" ht="20.100000000000001" customHeight="1">
      <c r="C208" s="135"/>
    </row>
    <row r="209" spans="1:5" ht="20.100000000000001" customHeight="1">
      <c r="C209" s="135"/>
    </row>
    <row r="210" spans="1:5" ht="20.100000000000001" customHeight="1">
      <c r="B210" s="131" t="s">
        <v>5</v>
      </c>
      <c r="C210" s="135"/>
    </row>
    <row r="211" spans="1:5" ht="20.100000000000001" customHeight="1">
      <c r="B211" s="131" t="s">
        <v>209</v>
      </c>
      <c r="C211" s="135"/>
    </row>
    <row r="212" spans="1:5" ht="20.100000000000001" customHeight="1">
      <c r="B212" s="131" t="s">
        <v>38</v>
      </c>
      <c r="C212" s="135"/>
    </row>
    <row r="213" spans="1:5" ht="20.100000000000001" customHeight="1"/>
    <row r="214" spans="1:5" ht="20.100000000000001" customHeight="1">
      <c r="A214" s="229" t="s">
        <v>219</v>
      </c>
      <c r="B214" s="230"/>
      <c r="C214" s="231"/>
      <c r="D214" s="230"/>
      <c r="E214" s="230"/>
    </row>
    <row r="215" spans="1:5" ht="20.100000000000001" customHeight="1">
      <c r="B215" s="131" t="s">
        <v>205</v>
      </c>
      <c r="C215" s="135"/>
    </row>
    <row r="216" spans="1:5" ht="20.100000000000001" customHeight="1">
      <c r="B216" s="131" t="s">
        <v>206</v>
      </c>
      <c r="C216" s="135"/>
    </row>
    <row r="217" spans="1:5" ht="20.100000000000001" customHeight="1">
      <c r="B217" s="131" t="s">
        <v>208</v>
      </c>
      <c r="C217" s="135"/>
    </row>
    <row r="218" spans="1:5" ht="20.100000000000001" customHeight="1">
      <c r="B218" s="131" t="s">
        <v>207</v>
      </c>
      <c r="C218" s="135"/>
    </row>
    <row r="219" spans="1:5" ht="20.100000000000001" customHeight="1">
      <c r="B219" s="131" t="s">
        <v>25</v>
      </c>
      <c r="C219" s="135"/>
    </row>
    <row r="220" spans="1:5" ht="20.100000000000001" customHeight="1">
      <c r="C220" s="135"/>
    </row>
    <row r="221" spans="1:5" ht="20.100000000000001" customHeight="1">
      <c r="C221" s="135"/>
    </row>
    <row r="222" spans="1:5" ht="20.100000000000001" customHeight="1">
      <c r="C222" s="135"/>
    </row>
    <row r="223" spans="1:5" ht="20.100000000000001" customHeight="1">
      <c r="C223" s="135"/>
    </row>
    <row r="224" spans="1:5" ht="20.100000000000001" customHeight="1">
      <c r="C224" s="135"/>
    </row>
    <row r="225" spans="1:5" ht="20.100000000000001" customHeight="1">
      <c r="C225" s="135"/>
    </row>
    <row r="226" spans="1:5" ht="20.100000000000001" customHeight="1">
      <c r="C226" s="135"/>
    </row>
    <row r="227" spans="1:5" ht="20.100000000000001" customHeight="1">
      <c r="C227" s="135"/>
    </row>
    <row r="228" spans="1:5" ht="20.100000000000001" customHeight="1">
      <c r="C228" s="135"/>
    </row>
    <row r="229" spans="1:5" ht="20.100000000000001" customHeight="1">
      <c r="C229" s="135"/>
    </row>
    <row r="230" spans="1:5" ht="20.100000000000001" customHeight="1">
      <c r="C230" s="135"/>
    </row>
    <row r="231" spans="1:5" ht="20.100000000000001" customHeight="1">
      <c r="B231" s="131" t="s">
        <v>5</v>
      </c>
      <c r="C231" s="135"/>
    </row>
    <row r="232" spans="1:5" ht="20.100000000000001" customHeight="1">
      <c r="B232" s="131" t="s">
        <v>209</v>
      </c>
      <c r="C232" s="135"/>
    </row>
    <row r="233" spans="1:5" ht="20.100000000000001" customHeight="1">
      <c r="B233" s="131" t="s">
        <v>38</v>
      </c>
      <c r="C233" s="135"/>
    </row>
    <row r="234" spans="1:5" ht="20.100000000000001" customHeight="1"/>
    <row r="235" spans="1:5" ht="20.100000000000001" customHeight="1">
      <c r="A235" s="229" t="s">
        <v>220</v>
      </c>
      <c r="B235" s="230"/>
      <c r="C235" s="231"/>
      <c r="D235" s="230"/>
      <c r="E235" s="230"/>
    </row>
    <row r="236" spans="1:5" ht="20.100000000000001" customHeight="1">
      <c r="B236" s="131" t="s">
        <v>205</v>
      </c>
      <c r="C236" s="135"/>
    </row>
    <row r="237" spans="1:5" ht="20.100000000000001" customHeight="1">
      <c r="B237" s="131" t="s">
        <v>206</v>
      </c>
      <c r="C237" s="135"/>
    </row>
    <row r="238" spans="1:5" ht="20.100000000000001" customHeight="1">
      <c r="B238" s="131" t="s">
        <v>208</v>
      </c>
      <c r="C238" s="135"/>
    </row>
    <row r="239" spans="1:5" ht="20.100000000000001" customHeight="1">
      <c r="B239" s="131" t="s">
        <v>207</v>
      </c>
      <c r="C239" s="135"/>
    </row>
    <row r="240" spans="1:5" ht="20.100000000000001" customHeight="1">
      <c r="B240" s="131" t="s">
        <v>25</v>
      </c>
      <c r="C240" s="135"/>
    </row>
    <row r="241" spans="1:5" ht="20.100000000000001" customHeight="1">
      <c r="C241" s="135"/>
    </row>
    <row r="242" spans="1:5" ht="20.100000000000001" customHeight="1">
      <c r="C242" s="135"/>
    </row>
    <row r="243" spans="1:5" ht="20.100000000000001" customHeight="1">
      <c r="C243" s="135"/>
    </row>
    <row r="244" spans="1:5" ht="20.100000000000001" customHeight="1">
      <c r="C244" s="135"/>
    </row>
    <row r="245" spans="1:5" ht="20.100000000000001" customHeight="1">
      <c r="C245" s="135"/>
    </row>
    <row r="246" spans="1:5" ht="20.100000000000001" customHeight="1">
      <c r="C246" s="135"/>
    </row>
    <row r="247" spans="1:5" ht="20.100000000000001" customHeight="1">
      <c r="C247" s="135"/>
    </row>
    <row r="248" spans="1:5" ht="20.100000000000001" customHeight="1">
      <c r="C248" s="135"/>
    </row>
    <row r="249" spans="1:5" ht="20.100000000000001" customHeight="1">
      <c r="C249" s="135"/>
    </row>
    <row r="250" spans="1:5" ht="20.100000000000001" customHeight="1">
      <c r="C250" s="135"/>
    </row>
    <row r="251" spans="1:5" ht="20.100000000000001" customHeight="1">
      <c r="C251" s="135"/>
    </row>
    <row r="252" spans="1:5" ht="20.100000000000001" customHeight="1">
      <c r="B252" s="131" t="s">
        <v>5</v>
      </c>
      <c r="C252" s="135"/>
    </row>
    <row r="253" spans="1:5" ht="20.100000000000001" customHeight="1">
      <c r="B253" s="131" t="s">
        <v>209</v>
      </c>
      <c r="C253" s="135"/>
    </row>
    <row r="254" spans="1:5" ht="20.100000000000001" customHeight="1">
      <c r="B254" s="131" t="s">
        <v>38</v>
      </c>
      <c r="C254" s="135"/>
    </row>
    <row r="255" spans="1:5" ht="20.100000000000001" customHeight="1"/>
    <row r="256" spans="1:5" ht="20.100000000000001" customHeight="1">
      <c r="A256" s="229" t="s">
        <v>221</v>
      </c>
      <c r="B256" s="230"/>
      <c r="C256" s="231"/>
      <c r="D256" s="230"/>
      <c r="E256" s="230"/>
    </row>
    <row r="257" spans="2:3" ht="20.100000000000001" customHeight="1">
      <c r="B257" s="131" t="s">
        <v>205</v>
      </c>
      <c r="C257" s="135"/>
    </row>
    <row r="258" spans="2:3" ht="20.100000000000001" customHeight="1">
      <c r="B258" s="131" t="s">
        <v>206</v>
      </c>
      <c r="C258" s="135"/>
    </row>
    <row r="259" spans="2:3" ht="20.100000000000001" customHeight="1">
      <c r="B259" s="131" t="s">
        <v>208</v>
      </c>
      <c r="C259" s="135"/>
    </row>
    <row r="260" spans="2:3" ht="20.100000000000001" customHeight="1">
      <c r="B260" s="131" t="s">
        <v>207</v>
      </c>
      <c r="C260" s="135"/>
    </row>
    <row r="261" spans="2:3" ht="20.100000000000001" customHeight="1">
      <c r="B261" s="131" t="s">
        <v>25</v>
      </c>
      <c r="C261" s="135"/>
    </row>
    <row r="262" spans="2:3" ht="20.100000000000001" customHeight="1">
      <c r="C262" s="135"/>
    </row>
    <row r="263" spans="2:3" ht="20.100000000000001" customHeight="1">
      <c r="C263" s="135"/>
    </row>
    <row r="264" spans="2:3" ht="20.100000000000001" customHeight="1">
      <c r="C264" s="135"/>
    </row>
    <row r="265" spans="2:3" ht="20.100000000000001" customHeight="1">
      <c r="C265" s="135"/>
    </row>
    <row r="266" spans="2:3" ht="20.100000000000001" customHeight="1">
      <c r="C266" s="135"/>
    </row>
    <row r="267" spans="2:3" ht="20.100000000000001" customHeight="1">
      <c r="C267" s="135"/>
    </row>
    <row r="268" spans="2:3" ht="20.100000000000001" customHeight="1">
      <c r="C268" s="135"/>
    </row>
    <row r="269" spans="2:3" ht="20.100000000000001" customHeight="1">
      <c r="C269" s="135"/>
    </row>
    <row r="270" spans="2:3" ht="20.100000000000001" customHeight="1">
      <c r="C270" s="135"/>
    </row>
    <row r="271" spans="2:3" ht="20.100000000000001" customHeight="1">
      <c r="C271" s="135"/>
    </row>
    <row r="272" spans="2:3" ht="20.100000000000001" customHeight="1">
      <c r="C272" s="135"/>
    </row>
    <row r="273" spans="1:5" ht="20.100000000000001" customHeight="1">
      <c r="B273" s="131" t="s">
        <v>5</v>
      </c>
      <c r="C273" s="135"/>
    </row>
    <row r="274" spans="1:5" ht="20.100000000000001" customHeight="1">
      <c r="B274" s="131" t="s">
        <v>209</v>
      </c>
      <c r="C274" s="135"/>
    </row>
    <row r="275" spans="1:5" ht="20.100000000000001" customHeight="1">
      <c r="B275" s="131" t="s">
        <v>38</v>
      </c>
      <c r="C275" s="135"/>
    </row>
    <row r="276" spans="1:5" ht="20.100000000000001" customHeight="1"/>
    <row r="277" spans="1:5" ht="20.100000000000001" customHeight="1">
      <c r="A277" s="229" t="s">
        <v>222</v>
      </c>
      <c r="B277" s="230"/>
      <c r="C277" s="231"/>
      <c r="D277" s="230"/>
      <c r="E277" s="230"/>
    </row>
    <row r="278" spans="1:5" ht="20.100000000000001" customHeight="1">
      <c r="B278" s="131" t="s">
        <v>205</v>
      </c>
      <c r="C278" s="135"/>
    </row>
    <row r="279" spans="1:5" ht="20.100000000000001" customHeight="1">
      <c r="B279" s="131" t="s">
        <v>206</v>
      </c>
      <c r="C279" s="135"/>
    </row>
    <row r="280" spans="1:5" ht="20.100000000000001" customHeight="1">
      <c r="B280" s="131" t="s">
        <v>208</v>
      </c>
      <c r="C280" s="135"/>
    </row>
    <row r="281" spans="1:5" ht="20.100000000000001" customHeight="1">
      <c r="B281" s="131" t="s">
        <v>207</v>
      </c>
      <c r="C281" s="135"/>
    </row>
    <row r="282" spans="1:5" ht="20.100000000000001" customHeight="1">
      <c r="B282" s="131" t="s">
        <v>25</v>
      </c>
      <c r="C282" s="135"/>
    </row>
    <row r="283" spans="1:5" ht="20.100000000000001" customHeight="1">
      <c r="C283" s="135"/>
    </row>
    <row r="284" spans="1:5" ht="20.100000000000001" customHeight="1">
      <c r="C284" s="135"/>
    </row>
    <row r="285" spans="1:5" ht="20.100000000000001" customHeight="1">
      <c r="C285" s="135"/>
    </row>
    <row r="286" spans="1:5" ht="20.100000000000001" customHeight="1">
      <c r="C286" s="135"/>
    </row>
    <row r="287" spans="1:5" ht="20.100000000000001" customHeight="1">
      <c r="C287" s="135"/>
    </row>
    <row r="288" spans="1:5" ht="20.100000000000001" customHeight="1">
      <c r="C288" s="135"/>
    </row>
    <row r="289" spans="1:5" ht="20.100000000000001" customHeight="1">
      <c r="C289" s="135"/>
    </row>
    <row r="290" spans="1:5" ht="20.100000000000001" customHeight="1">
      <c r="C290" s="135"/>
    </row>
    <row r="291" spans="1:5" ht="20.100000000000001" customHeight="1">
      <c r="C291" s="135"/>
    </row>
    <row r="292" spans="1:5" ht="20.100000000000001" customHeight="1">
      <c r="C292" s="135"/>
    </row>
    <row r="293" spans="1:5" ht="20.100000000000001" customHeight="1">
      <c r="C293" s="135"/>
    </row>
    <row r="294" spans="1:5" ht="20.100000000000001" customHeight="1">
      <c r="B294" s="131" t="s">
        <v>5</v>
      </c>
      <c r="C294" s="135"/>
    </row>
    <row r="295" spans="1:5" ht="20.100000000000001" customHeight="1">
      <c r="B295" s="131" t="s">
        <v>209</v>
      </c>
      <c r="C295" s="135"/>
    </row>
    <row r="296" spans="1:5" ht="20.100000000000001" customHeight="1">
      <c r="B296" s="131" t="s">
        <v>38</v>
      </c>
      <c r="C296" s="135"/>
    </row>
    <row r="297" spans="1:5" ht="20.100000000000001" customHeight="1"/>
    <row r="298" spans="1:5" ht="20.100000000000001" customHeight="1">
      <c r="A298" s="229" t="s">
        <v>223</v>
      </c>
      <c r="B298" s="230"/>
      <c r="C298" s="231"/>
      <c r="D298" s="230"/>
      <c r="E298" s="230"/>
    </row>
    <row r="299" spans="1:5" ht="20.100000000000001" customHeight="1">
      <c r="B299" s="131" t="s">
        <v>205</v>
      </c>
      <c r="C299" s="135"/>
    </row>
    <row r="300" spans="1:5" ht="20.100000000000001" customHeight="1">
      <c r="B300" s="131" t="s">
        <v>206</v>
      </c>
      <c r="C300" s="135"/>
    </row>
    <row r="301" spans="1:5" ht="20.100000000000001" customHeight="1">
      <c r="B301" s="131" t="s">
        <v>208</v>
      </c>
      <c r="C301" s="135"/>
    </row>
    <row r="302" spans="1:5" ht="20.100000000000001" customHeight="1">
      <c r="B302" s="131" t="s">
        <v>207</v>
      </c>
      <c r="C302" s="135"/>
    </row>
    <row r="303" spans="1:5" ht="20.100000000000001" customHeight="1">
      <c r="B303" s="131" t="s">
        <v>25</v>
      </c>
      <c r="C303" s="135"/>
    </row>
    <row r="304" spans="1:5" ht="20.100000000000001" customHeight="1">
      <c r="C304" s="135"/>
    </row>
    <row r="305" spans="1:5" ht="20.100000000000001" customHeight="1">
      <c r="C305" s="135"/>
    </row>
    <row r="306" spans="1:5" ht="20.100000000000001" customHeight="1">
      <c r="C306" s="135"/>
    </row>
    <row r="307" spans="1:5" ht="20.100000000000001" customHeight="1">
      <c r="C307" s="135"/>
    </row>
    <row r="308" spans="1:5" ht="20.100000000000001" customHeight="1">
      <c r="C308" s="135"/>
    </row>
    <row r="309" spans="1:5" ht="20.100000000000001" customHeight="1">
      <c r="C309" s="135"/>
    </row>
    <row r="310" spans="1:5" ht="20.100000000000001" customHeight="1">
      <c r="C310" s="135"/>
    </row>
    <row r="311" spans="1:5" ht="20.100000000000001" customHeight="1">
      <c r="C311" s="135"/>
    </row>
    <row r="312" spans="1:5" ht="20.100000000000001" customHeight="1">
      <c r="C312" s="135"/>
    </row>
    <row r="313" spans="1:5" ht="20.100000000000001" customHeight="1">
      <c r="C313" s="135"/>
    </row>
    <row r="314" spans="1:5" ht="20.100000000000001" customHeight="1">
      <c r="C314" s="135"/>
    </row>
    <row r="315" spans="1:5" ht="20.100000000000001" customHeight="1">
      <c r="B315" s="131" t="s">
        <v>5</v>
      </c>
      <c r="C315" s="135"/>
    </row>
    <row r="316" spans="1:5" ht="20.100000000000001" customHeight="1">
      <c r="B316" s="131" t="s">
        <v>209</v>
      </c>
      <c r="C316" s="135"/>
    </row>
    <row r="317" spans="1:5" ht="20.100000000000001" customHeight="1">
      <c r="B317" s="131" t="s">
        <v>38</v>
      </c>
      <c r="C317" s="135"/>
    </row>
    <row r="318" spans="1:5" ht="20.100000000000001" customHeight="1"/>
    <row r="319" spans="1:5" ht="20.100000000000001" customHeight="1">
      <c r="A319" s="229" t="s">
        <v>224</v>
      </c>
      <c r="B319" s="230"/>
      <c r="C319" s="231"/>
      <c r="D319" s="230"/>
      <c r="E319" s="230"/>
    </row>
    <row r="320" spans="1:5" ht="20.100000000000001" customHeight="1">
      <c r="B320" s="131" t="s">
        <v>205</v>
      </c>
      <c r="C320" s="135"/>
    </row>
    <row r="321" spans="2:3" ht="20.100000000000001" customHeight="1">
      <c r="B321" s="131" t="s">
        <v>206</v>
      </c>
      <c r="C321" s="135"/>
    </row>
    <row r="322" spans="2:3" ht="20.100000000000001" customHeight="1">
      <c r="B322" s="131" t="s">
        <v>208</v>
      </c>
      <c r="C322" s="135"/>
    </row>
    <row r="323" spans="2:3" ht="20.100000000000001" customHeight="1">
      <c r="B323" s="131" t="s">
        <v>207</v>
      </c>
      <c r="C323" s="135"/>
    </row>
    <row r="324" spans="2:3" ht="20.100000000000001" customHeight="1">
      <c r="B324" s="131" t="s">
        <v>25</v>
      </c>
      <c r="C324" s="135"/>
    </row>
    <row r="325" spans="2:3" ht="20.100000000000001" customHeight="1">
      <c r="C325" s="135"/>
    </row>
    <row r="326" spans="2:3" ht="20.100000000000001" customHeight="1">
      <c r="C326" s="135"/>
    </row>
    <row r="327" spans="2:3" ht="20.100000000000001" customHeight="1">
      <c r="C327" s="135"/>
    </row>
    <row r="328" spans="2:3" ht="20.100000000000001" customHeight="1">
      <c r="C328" s="135"/>
    </row>
    <row r="329" spans="2:3" ht="20.100000000000001" customHeight="1">
      <c r="C329" s="135"/>
    </row>
    <row r="330" spans="2:3" ht="20.100000000000001" customHeight="1">
      <c r="C330" s="135"/>
    </row>
    <row r="331" spans="2:3" ht="20.100000000000001" customHeight="1">
      <c r="C331" s="135"/>
    </row>
    <row r="332" spans="2:3" ht="20.100000000000001" customHeight="1">
      <c r="C332" s="135"/>
    </row>
    <row r="333" spans="2:3" ht="20.100000000000001" customHeight="1">
      <c r="C333" s="135"/>
    </row>
    <row r="334" spans="2:3" ht="20.100000000000001" customHeight="1">
      <c r="C334" s="135"/>
    </row>
    <row r="335" spans="2:3" ht="20.100000000000001" customHeight="1">
      <c r="C335" s="135"/>
    </row>
    <row r="336" spans="2:3" ht="20.100000000000001" customHeight="1">
      <c r="B336" s="131" t="s">
        <v>5</v>
      </c>
      <c r="C336" s="135"/>
    </row>
    <row r="337" spans="1:5" ht="20.100000000000001" customHeight="1">
      <c r="B337" s="131" t="s">
        <v>209</v>
      </c>
      <c r="C337" s="135"/>
    </row>
    <row r="338" spans="1:5" ht="20.100000000000001" customHeight="1">
      <c r="B338" s="131" t="s">
        <v>38</v>
      </c>
      <c r="C338" s="135"/>
    </row>
    <row r="339" spans="1:5" ht="20.100000000000001" customHeight="1"/>
    <row r="340" spans="1:5" ht="20.100000000000001" customHeight="1">
      <c r="A340" s="229" t="s">
        <v>225</v>
      </c>
      <c r="B340" s="230"/>
      <c r="C340" s="231"/>
      <c r="D340" s="230"/>
      <c r="E340" s="230"/>
    </row>
    <row r="341" spans="1:5" ht="20.100000000000001" customHeight="1">
      <c r="B341" s="131" t="s">
        <v>205</v>
      </c>
      <c r="C341" s="135"/>
    </row>
    <row r="342" spans="1:5" ht="20.100000000000001" customHeight="1">
      <c r="B342" s="131" t="s">
        <v>206</v>
      </c>
      <c r="C342" s="135"/>
    </row>
    <row r="343" spans="1:5" ht="20.100000000000001" customHeight="1">
      <c r="B343" s="131" t="s">
        <v>208</v>
      </c>
      <c r="C343" s="135"/>
    </row>
    <row r="344" spans="1:5" ht="20.100000000000001" customHeight="1">
      <c r="B344" s="131" t="s">
        <v>207</v>
      </c>
      <c r="C344" s="135"/>
    </row>
    <row r="345" spans="1:5" ht="20.100000000000001" customHeight="1">
      <c r="B345" s="131" t="s">
        <v>25</v>
      </c>
      <c r="C345" s="135"/>
    </row>
    <row r="346" spans="1:5" ht="20.100000000000001" customHeight="1">
      <c r="C346" s="135"/>
    </row>
    <row r="347" spans="1:5" ht="20.100000000000001" customHeight="1">
      <c r="C347" s="135"/>
    </row>
    <row r="348" spans="1:5" ht="20.100000000000001" customHeight="1">
      <c r="C348" s="135"/>
    </row>
    <row r="349" spans="1:5" ht="20.100000000000001" customHeight="1">
      <c r="C349" s="135"/>
    </row>
    <row r="350" spans="1:5" ht="20.100000000000001" customHeight="1">
      <c r="C350" s="135"/>
    </row>
    <row r="351" spans="1:5" ht="20.100000000000001" customHeight="1">
      <c r="C351" s="135"/>
    </row>
    <row r="352" spans="1:5" ht="20.100000000000001" customHeight="1">
      <c r="C352" s="135"/>
    </row>
    <row r="353" spans="1:5" ht="20.100000000000001" customHeight="1">
      <c r="C353" s="135"/>
    </row>
    <row r="354" spans="1:5" ht="20.100000000000001" customHeight="1">
      <c r="C354" s="135"/>
    </row>
    <row r="355" spans="1:5" ht="20.100000000000001" customHeight="1">
      <c r="C355" s="135"/>
    </row>
    <row r="356" spans="1:5" ht="20.100000000000001" customHeight="1">
      <c r="C356" s="135"/>
    </row>
    <row r="357" spans="1:5" ht="20.100000000000001" customHeight="1">
      <c r="B357" s="131" t="s">
        <v>5</v>
      </c>
      <c r="C357" s="135"/>
    </row>
    <row r="358" spans="1:5" ht="20.100000000000001" customHeight="1">
      <c r="B358" s="131" t="s">
        <v>209</v>
      </c>
      <c r="C358" s="135"/>
    </row>
    <row r="359" spans="1:5" ht="20.100000000000001" customHeight="1">
      <c r="B359" s="131" t="s">
        <v>38</v>
      </c>
      <c r="C359" s="135"/>
    </row>
    <row r="360" spans="1:5" ht="20.100000000000001" customHeight="1"/>
    <row r="361" spans="1:5" ht="20.100000000000001" customHeight="1">
      <c r="A361" s="229" t="s">
        <v>226</v>
      </c>
      <c r="B361" s="230"/>
      <c r="C361" s="231"/>
      <c r="D361" s="230"/>
      <c r="E361" s="230"/>
    </row>
    <row r="362" spans="1:5" ht="20.100000000000001" customHeight="1">
      <c r="B362" s="131" t="s">
        <v>205</v>
      </c>
      <c r="C362" s="135"/>
    </row>
    <row r="363" spans="1:5" ht="20.100000000000001" customHeight="1">
      <c r="B363" s="131" t="s">
        <v>206</v>
      </c>
      <c r="C363" s="135"/>
    </row>
    <row r="364" spans="1:5" ht="20.100000000000001" customHeight="1">
      <c r="B364" s="131" t="s">
        <v>208</v>
      </c>
      <c r="C364" s="135"/>
    </row>
    <row r="365" spans="1:5" ht="20.100000000000001" customHeight="1">
      <c r="B365" s="131" t="s">
        <v>207</v>
      </c>
      <c r="C365" s="135"/>
    </row>
    <row r="366" spans="1:5" ht="20.100000000000001" customHeight="1">
      <c r="B366" s="131" t="s">
        <v>25</v>
      </c>
      <c r="C366" s="135"/>
    </row>
    <row r="367" spans="1:5" ht="20.100000000000001" customHeight="1">
      <c r="C367" s="135"/>
    </row>
    <row r="368" spans="1:5" ht="20.100000000000001" customHeight="1">
      <c r="C368" s="135"/>
    </row>
    <row r="369" spans="2:3" ht="20.100000000000001" customHeight="1">
      <c r="C369" s="135"/>
    </row>
    <row r="370" spans="2:3" ht="20.100000000000001" customHeight="1">
      <c r="C370" s="135"/>
    </row>
    <row r="371" spans="2:3" ht="20.100000000000001" customHeight="1">
      <c r="C371" s="135"/>
    </row>
    <row r="372" spans="2:3" ht="20.100000000000001" customHeight="1">
      <c r="C372" s="135"/>
    </row>
    <row r="373" spans="2:3" ht="20.100000000000001" customHeight="1">
      <c r="C373" s="135"/>
    </row>
    <row r="374" spans="2:3" ht="20.100000000000001" customHeight="1">
      <c r="C374" s="135"/>
    </row>
    <row r="375" spans="2:3" ht="20.100000000000001" customHeight="1">
      <c r="C375" s="135"/>
    </row>
    <row r="376" spans="2:3" ht="20.100000000000001" customHeight="1">
      <c r="C376" s="135"/>
    </row>
    <row r="377" spans="2:3" ht="20.100000000000001" customHeight="1">
      <c r="C377" s="135"/>
    </row>
    <row r="378" spans="2:3" ht="20.100000000000001" customHeight="1">
      <c r="B378" s="131" t="s">
        <v>5</v>
      </c>
      <c r="C378" s="135"/>
    </row>
    <row r="379" spans="2:3" ht="20.100000000000001" customHeight="1">
      <c r="B379" s="131" t="s">
        <v>209</v>
      </c>
      <c r="C379" s="135"/>
    </row>
    <row r="380" spans="2:3" ht="20.100000000000001" customHeight="1">
      <c r="B380" s="131" t="s">
        <v>38</v>
      </c>
      <c r="C380" s="135"/>
    </row>
    <row r="381" spans="2:3" ht="20.100000000000001" customHeight="1"/>
    <row r="382" spans="2:3" ht="20.100000000000001" customHeight="1"/>
    <row r="383" spans="2:3" ht="20.100000000000001" customHeight="1"/>
    <row r="384" spans="2:3"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sheetData>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Z470"/>
  <sheetViews>
    <sheetView topLeftCell="AN16" zoomScale="98" zoomScaleNormal="98" workbookViewId="0">
      <selection activeCell="AR23" sqref="AR23"/>
    </sheetView>
  </sheetViews>
  <sheetFormatPr defaultColWidth="9.140625" defaultRowHeight="12.75"/>
  <cols>
    <col min="1" max="1" width="9" style="5" customWidth="1"/>
    <col min="2" max="2" width="18.140625" style="5" customWidth="1"/>
    <col min="3" max="3" width="13.42578125" style="5" customWidth="1"/>
    <col min="4" max="4" width="26.5703125" style="5" customWidth="1"/>
    <col min="5" max="5" width="15.28515625" style="8" customWidth="1"/>
    <col min="6" max="6" width="34.85546875" style="5" customWidth="1"/>
    <col min="7" max="7" width="12.85546875" style="6" customWidth="1"/>
    <col min="8" max="8" width="14.42578125" style="5" customWidth="1"/>
    <col min="9" max="9" width="21.5703125" style="5" customWidth="1"/>
    <col min="10" max="10" width="25.42578125" style="5" customWidth="1"/>
    <col min="11" max="11" width="16.5703125" style="5" customWidth="1"/>
    <col min="12" max="12" width="23.85546875" style="5" customWidth="1"/>
    <col min="13" max="13" width="15.85546875" style="5" customWidth="1"/>
    <col min="14" max="14" width="21.5703125" style="5" customWidth="1"/>
    <col min="15" max="15" width="16.140625" style="5" customWidth="1"/>
    <col min="16" max="16" width="21.140625" style="5" customWidth="1"/>
    <col min="17" max="17" width="17.140625" style="5" customWidth="1"/>
    <col min="18" max="18" width="30.5703125" style="5" customWidth="1"/>
    <col min="19" max="21" width="26.140625" style="5" customWidth="1"/>
    <col min="22" max="22" width="45.140625" style="5" customWidth="1"/>
    <col min="23" max="23" width="26.140625" style="5" customWidth="1"/>
    <col min="24" max="24" width="23.42578125" style="5" customWidth="1"/>
    <col min="25" max="25" width="29.7109375" style="5" customWidth="1"/>
    <col min="26" max="26" width="31.140625" style="5" customWidth="1"/>
    <col min="27" max="27" width="32.28515625" style="5" customWidth="1"/>
    <col min="28" max="28" width="21.28515625" style="5" customWidth="1"/>
    <col min="29" max="29" width="21.42578125" style="5" customWidth="1"/>
    <col min="30" max="30" width="19.5703125" style="5" customWidth="1"/>
    <col min="31" max="31" width="17.85546875" style="5" customWidth="1"/>
    <col min="32" max="32" width="20.42578125" style="5" customWidth="1"/>
    <col min="33" max="33" width="22.7109375" style="5" customWidth="1"/>
    <col min="34" max="34" width="16.42578125" style="5" customWidth="1"/>
    <col min="35" max="35" width="13.28515625" style="5" customWidth="1"/>
    <col min="36" max="38" width="16.140625" style="5" customWidth="1"/>
    <col min="39" max="39" width="18.28515625" style="5" customWidth="1"/>
    <col min="40" max="40" width="18.140625" style="5" customWidth="1"/>
    <col min="41" max="41" width="12.28515625" style="5" customWidth="1"/>
    <col min="42" max="42" width="21" style="5" customWidth="1"/>
    <col min="43" max="43" width="17.140625" style="5" customWidth="1"/>
    <col min="44" max="44" width="17.7109375" style="5" customWidth="1"/>
    <col min="45" max="45" width="16.28515625" style="5" customWidth="1"/>
    <col min="46" max="46" width="19.5703125" style="5" customWidth="1"/>
    <col min="47" max="47" width="24.28515625" style="5" customWidth="1"/>
    <col min="48" max="48" width="16.42578125" style="5" customWidth="1"/>
    <col min="49" max="49" width="12" style="5" customWidth="1"/>
    <col min="50" max="50" width="17.5703125" style="5" customWidth="1"/>
    <col min="51" max="51" width="16.42578125" style="5" customWidth="1"/>
    <col min="52" max="52" width="14.28515625" style="5" customWidth="1"/>
    <col min="53" max="53" width="11" style="5" customWidth="1"/>
    <col min="54" max="54" width="12.28515625" style="5" customWidth="1"/>
    <col min="55" max="55" width="18.85546875" style="5" customWidth="1"/>
    <col min="56" max="56" width="23" style="5" customWidth="1"/>
    <col min="57" max="57" width="14" style="5" customWidth="1"/>
    <col min="58" max="58" width="20.140625" style="5" customWidth="1"/>
    <col min="59" max="59" width="15.42578125" style="5" customWidth="1"/>
    <col min="60" max="60" width="12.42578125" style="5" customWidth="1"/>
    <col min="61" max="61" width="11.7109375" style="5" customWidth="1"/>
    <col min="62" max="62" width="12" style="5" customWidth="1"/>
    <col min="63" max="63" width="9.7109375" style="5" customWidth="1"/>
    <col min="64" max="64" width="9.28515625" style="5" customWidth="1"/>
    <col min="65" max="65" width="9.5703125" style="5" customWidth="1"/>
    <col min="66" max="66" width="13.140625" style="5" customWidth="1"/>
    <col min="67" max="67" width="17.5703125" style="5" customWidth="1"/>
    <col min="68" max="68" width="16.7109375" style="5" customWidth="1"/>
    <col min="69" max="77" width="9.140625" style="5" customWidth="1"/>
    <col min="78" max="78" width="9.140625" style="75" customWidth="1"/>
    <col min="79" max="79" width="9.140625" style="5" customWidth="1"/>
    <col min="80" max="16384" width="9.140625" style="5"/>
  </cols>
  <sheetData>
    <row r="1" spans="1:19">
      <c r="A1" s="74"/>
      <c r="B1" s="95"/>
      <c r="C1" s="95"/>
      <c r="D1" s="95"/>
      <c r="E1" s="95"/>
    </row>
    <row r="2" spans="1:19">
      <c r="B2" s="96"/>
      <c r="C2" s="96"/>
      <c r="D2" s="96"/>
      <c r="E2" s="97"/>
      <c r="S2" s="225"/>
    </row>
    <row r="3" spans="1:19">
      <c r="B3" s="96"/>
      <c r="C3" s="98"/>
      <c r="D3" s="99"/>
      <c r="E3" s="97"/>
    </row>
    <row r="4" spans="1:19">
      <c r="B4" s="96"/>
      <c r="C4" s="98"/>
      <c r="D4" s="96"/>
      <c r="E4" s="97"/>
    </row>
    <row r="5" spans="1:19">
      <c r="B5" s="96"/>
      <c r="C5" s="98"/>
      <c r="D5" s="99"/>
      <c r="E5" s="97"/>
    </row>
    <row r="6" spans="1:19">
      <c r="B6" s="96"/>
      <c r="C6" s="98"/>
      <c r="D6" s="96"/>
      <c r="E6" s="97"/>
    </row>
    <row r="7" spans="1:19" ht="15">
      <c r="B7" s="96"/>
      <c r="C7" s="100"/>
      <c r="D7" s="100"/>
      <c r="E7" s="100"/>
    </row>
    <row r="8" spans="1:19">
      <c r="B8" s="96"/>
      <c r="C8" s="101"/>
      <c r="D8" s="102"/>
      <c r="E8" s="102"/>
      <c r="P8" s="20"/>
      <c r="Q8" s="20"/>
      <c r="R8" s="20"/>
    </row>
    <row r="9" spans="1:19" ht="15">
      <c r="B9" s="96"/>
      <c r="C9" s="103"/>
      <c r="D9" s="96"/>
      <c r="E9" s="97"/>
    </row>
    <row r="10" spans="1:19">
      <c r="B10" s="96"/>
      <c r="C10" s="104"/>
      <c r="D10" s="105"/>
      <c r="E10" s="97"/>
    </row>
    <row r="11" spans="1:19">
      <c r="B11" s="96"/>
      <c r="C11" s="96"/>
      <c r="D11" s="96"/>
      <c r="E11" s="97"/>
    </row>
    <row r="12" spans="1:19">
      <c r="B12" s="96"/>
      <c r="C12" s="96"/>
      <c r="D12" s="96"/>
      <c r="E12" s="105"/>
      <c r="R12" s="225"/>
    </row>
    <row r="13" spans="1:19">
      <c r="B13" s="96"/>
      <c r="C13" s="96"/>
      <c r="D13" s="96"/>
      <c r="E13" s="97"/>
      <c r="P13" s="75"/>
    </row>
    <row r="14" spans="1:19">
      <c r="B14" s="96"/>
      <c r="C14" s="96"/>
      <c r="D14" s="105"/>
      <c r="E14" s="105"/>
      <c r="P14" s="75"/>
    </row>
    <row r="15" spans="1:19">
      <c r="B15" s="96"/>
      <c r="C15" s="96"/>
      <c r="D15" s="96"/>
      <c r="E15" s="97"/>
      <c r="P15" s="75"/>
    </row>
    <row r="16" spans="1:19">
      <c r="B16" s="96"/>
      <c r="C16" s="105"/>
      <c r="D16" s="105"/>
      <c r="E16" s="105"/>
      <c r="P16" s="75"/>
    </row>
    <row r="17" spans="2:72">
      <c r="B17" s="96"/>
      <c r="C17" s="96"/>
      <c r="D17" s="96"/>
      <c r="E17" s="97"/>
      <c r="P17" s="75"/>
      <c r="T17" s="75"/>
    </row>
    <row r="18" spans="2:72">
      <c r="B18" s="96"/>
      <c r="C18" s="96"/>
      <c r="D18" s="96"/>
      <c r="E18" s="97"/>
      <c r="AA18" s="7" t="s">
        <v>1</v>
      </c>
    </row>
    <row r="19" spans="2:72" ht="15">
      <c r="B19" s="96"/>
      <c r="C19" s="100"/>
      <c r="D19" s="100"/>
      <c r="E19" s="100"/>
      <c r="T19" s="224"/>
      <c r="AA19" s="7"/>
      <c r="AH19" s="5">
        <v>1</v>
      </c>
      <c r="AI19" s="5">
        <v>2</v>
      </c>
      <c r="AJ19" s="5">
        <v>3</v>
      </c>
      <c r="AK19" s="5">
        <v>4</v>
      </c>
      <c r="AL19" s="5">
        <v>5</v>
      </c>
      <c r="AM19" s="5">
        <v>6</v>
      </c>
      <c r="AN19" s="5">
        <v>7</v>
      </c>
      <c r="AO19" s="5">
        <v>8</v>
      </c>
      <c r="AP19" s="5">
        <v>9</v>
      </c>
      <c r="AQ19" s="5">
        <v>10</v>
      </c>
      <c r="AR19" s="5">
        <v>11</v>
      </c>
      <c r="AS19" s="5">
        <v>12</v>
      </c>
      <c r="AT19" s="5">
        <v>13</v>
      </c>
      <c r="AU19" s="5">
        <v>14</v>
      </c>
      <c r="AV19" s="5">
        <v>15</v>
      </c>
      <c r="AW19" s="5">
        <v>16</v>
      </c>
      <c r="AX19" s="5">
        <v>17</v>
      </c>
      <c r="AY19" s="5">
        <v>18</v>
      </c>
    </row>
    <row r="20" spans="2:72">
      <c r="B20" s="102"/>
      <c r="C20" s="102"/>
      <c r="D20" s="102"/>
      <c r="E20" s="102"/>
      <c r="F20" s="31"/>
      <c r="X20" s="17" t="s">
        <v>0</v>
      </c>
      <c r="Y20" s="10">
        <f>C22</f>
        <v>0</v>
      </c>
      <c r="Z20" s="10" t="s">
        <v>61</v>
      </c>
      <c r="AA20" s="10">
        <f>C26</f>
        <v>0</v>
      </c>
      <c r="AB20" s="10">
        <f>C31</f>
        <v>0</v>
      </c>
      <c r="AC20" s="18"/>
      <c r="AD20" s="10"/>
      <c r="AE20" s="10"/>
      <c r="AF20" s="10" t="s">
        <v>68</v>
      </c>
      <c r="AH20" s="11" t="s">
        <v>60</v>
      </c>
      <c r="AI20" s="12"/>
      <c r="AJ20" s="12"/>
      <c r="AK20" s="12"/>
      <c r="AL20" s="12"/>
      <c r="AM20" s="12"/>
      <c r="AN20" s="12"/>
      <c r="AO20" s="12"/>
      <c r="AP20" s="12"/>
      <c r="AQ20" s="12"/>
      <c r="AR20" s="12"/>
      <c r="AS20" s="12"/>
      <c r="AT20" s="12"/>
      <c r="AU20" s="12"/>
      <c r="AV20" s="13"/>
    </row>
    <row r="21" spans="2:72">
      <c r="B21" s="96"/>
      <c r="C21" s="96"/>
      <c r="D21" s="96"/>
      <c r="E21" s="97" t="s">
        <v>257</v>
      </c>
      <c r="J21" s="20" t="s">
        <v>67</v>
      </c>
      <c r="X21" s="5">
        <v>1</v>
      </c>
      <c r="Y21" s="5" t="str">
        <f ca="1">IF(MATRIX!G18&lt;0,"ERROR",JOBLIST!D10)</f>
        <v>Process sequence 1</v>
      </c>
      <c r="Z21" s="9" t="str">
        <f ca="1">IF(MATRIX!G18&lt;0,"ERROR","Normal")</f>
        <v>Normal</v>
      </c>
      <c r="AA21" s="5" t="str">
        <f ca="1">IF(MATRIX!$G$18&lt;0,"ERROR","Water consumption (input)")</f>
        <v>Water consumption (input)</v>
      </c>
      <c r="AB21" s="5" t="str">
        <f ca="1">IF(MATRIX!G18&lt;0,"ERROR","-")</f>
        <v>-</v>
      </c>
      <c r="AC21" s="5" t="str">
        <f ca="1">IF(MATRIX!G18&lt;0,"ERROR","-")</f>
        <v>-</v>
      </c>
      <c r="AD21" s="5" t="str">
        <f ca="1">IF(MATRIX!G18&lt;0,"ERROR","1 (Inconceivable / rare)")</f>
        <v>1 (Inconceivable / rare)</v>
      </c>
      <c r="AE21" s="5" t="str">
        <f ca="1">IF(MATRIX!G18&lt;0,"ERROR","1 (Negligible, Very minor injury, wounded, or first aid case)")</f>
        <v>1 (Negligible, Very minor injury, wounded, or first aid case)</v>
      </c>
      <c r="AF21" s="19" t="e">
        <f>VLOOKUP('data joblist'!$C$7,$X$21:$AA$39,4,FALSE)</f>
        <v>#N/A</v>
      </c>
      <c r="AH21" s="172" t="s">
        <v>354</v>
      </c>
      <c r="AI21" s="172" t="s">
        <v>468</v>
      </c>
      <c r="AJ21" s="172" t="s">
        <v>473</v>
      </c>
      <c r="AK21" s="172" t="s">
        <v>569</v>
      </c>
      <c r="AL21" s="75" t="s">
        <v>491</v>
      </c>
      <c r="AM21" s="75" t="s">
        <v>492</v>
      </c>
      <c r="AN21" s="75" t="s">
        <v>493</v>
      </c>
      <c r="AO21" s="75" t="s">
        <v>494</v>
      </c>
      <c r="AP21" s="75" t="s">
        <v>495</v>
      </c>
      <c r="AQ21" s="173" t="s">
        <v>46</v>
      </c>
      <c r="AR21" s="173" t="s">
        <v>496</v>
      </c>
      <c r="AS21" s="173" t="s">
        <v>497</v>
      </c>
      <c r="AT21" s="173" t="s">
        <v>498</v>
      </c>
      <c r="AU21" s="172" t="s">
        <v>499</v>
      </c>
      <c r="AV21" s="172" t="s">
        <v>500</v>
      </c>
      <c r="AW21" s="172" t="s">
        <v>501</v>
      </c>
      <c r="AX21" s="75" t="s">
        <v>502</v>
      </c>
      <c r="AY21" s="75"/>
      <c r="AZ21" s="14"/>
      <c r="BA21" s="14"/>
      <c r="BB21" s="14"/>
      <c r="BC21" s="14"/>
      <c r="BD21" s="14"/>
      <c r="BE21" s="14"/>
      <c r="BF21" s="14"/>
      <c r="BG21" s="14"/>
      <c r="BH21" s="14"/>
      <c r="BI21" s="14"/>
      <c r="BJ21" s="14"/>
      <c r="BK21" s="14"/>
      <c r="BL21" s="14"/>
      <c r="BM21" s="14"/>
    </row>
    <row r="22" spans="2:72" ht="25.5">
      <c r="B22" s="96"/>
      <c r="C22" s="102"/>
      <c r="D22" s="96"/>
      <c r="E22" s="97"/>
      <c r="J22" s="421" t="s">
        <v>79</v>
      </c>
      <c r="K22" s="422" t="s">
        <v>1</v>
      </c>
      <c r="L22" s="422"/>
      <c r="M22" s="421" t="s">
        <v>82</v>
      </c>
      <c r="N22" s="421" t="s">
        <v>83</v>
      </c>
      <c r="O22" s="313" t="s">
        <v>84</v>
      </c>
      <c r="P22" s="421" t="s">
        <v>85</v>
      </c>
      <c r="Q22" s="312" t="s">
        <v>86</v>
      </c>
      <c r="R22" s="312" t="s">
        <v>87</v>
      </c>
      <c r="S22" s="312" t="s">
        <v>348</v>
      </c>
      <c r="T22" s="312" t="s">
        <v>346</v>
      </c>
      <c r="U22" s="312" t="s">
        <v>347</v>
      </c>
      <c r="V22" s="226" t="s">
        <v>351</v>
      </c>
      <c r="W22" s="226" t="s">
        <v>349</v>
      </c>
      <c r="X22" s="5">
        <v>2</v>
      </c>
      <c r="Y22" s="5" t="str">
        <f ca="1">IF(MATRIX!G18&lt;0,"ERROR",JOBLIST!E12)</f>
        <v>Process sequence 2</v>
      </c>
      <c r="Z22" s="9" t="str">
        <f ca="1">IF(MATRIX!G18&lt;0,"ERROR","Abnormal")</f>
        <v>Abnormal</v>
      </c>
      <c r="AA22" s="5" t="str">
        <f ca="1">IF(MATRIX!$G$18&lt;0,"ERROR","Water discharge (output)")</f>
        <v>Water discharge (output)</v>
      </c>
      <c r="AB22" s="5" t="str">
        <f ca="1">IF(MATRIX!G18&lt;0,"ERROR","Substitution")</f>
        <v>Substitution</v>
      </c>
      <c r="AC22" s="5" t="str">
        <f ca="1">IF(MATRIX!G18&lt;0,"ERROR","OSHA 1994")</f>
        <v>OSHA 1994</v>
      </c>
      <c r="AD22" s="5" t="str">
        <f ca="1">IF(MATRIX!G18&lt;0,"ERROR","2 (Remote or unusual)")</f>
        <v>2 (Remote or unusual)</v>
      </c>
      <c r="AE22" s="5" t="str">
        <f ca="1">IF(MATRIX!G18&lt;0,"ERROR","2 (Minor injuries, temporary disability)")</f>
        <v>2 (Minor injuries, temporary disability)</v>
      </c>
      <c r="AF22" s="23" t="e">
        <f ca="1">IF(MATRIX!G18&lt;0,"ERROR",HLOOKUP($AF21,$AH$21:$BM$46,2,FALSE))</f>
        <v>#N/A</v>
      </c>
      <c r="AH22" s="275" t="s">
        <v>464</v>
      </c>
      <c r="AI22" s="275" t="s">
        <v>469</v>
      </c>
      <c r="AJ22" s="275" t="s">
        <v>474</v>
      </c>
      <c r="AK22" s="284" t="s">
        <v>503</v>
      </c>
      <c r="AL22" s="286" t="s">
        <v>510</v>
      </c>
      <c r="AM22" s="286" t="s">
        <v>515</v>
      </c>
      <c r="AN22" s="286" t="s">
        <v>520</v>
      </c>
      <c r="AO22" s="286" t="s">
        <v>515</v>
      </c>
      <c r="AP22" s="288" t="s">
        <v>528</v>
      </c>
      <c r="AQ22" s="290" t="s">
        <v>539</v>
      </c>
      <c r="AR22" s="290" t="s">
        <v>545</v>
      </c>
      <c r="AS22" s="173" t="s">
        <v>551</v>
      </c>
      <c r="AT22" s="290" t="s">
        <v>552</v>
      </c>
      <c r="AU22" s="288" t="s">
        <v>556</v>
      </c>
      <c r="AV22" s="15" t="s">
        <v>557</v>
      </c>
      <c r="AW22" s="290" t="s">
        <v>558</v>
      </c>
      <c r="AX22" s="290" t="s">
        <v>565</v>
      </c>
      <c r="AY22" s="15"/>
      <c r="AZ22" s="15"/>
      <c r="BA22" s="15"/>
      <c r="BB22" s="15"/>
      <c r="BC22" s="15"/>
      <c r="BD22" s="15"/>
      <c r="BE22" s="15"/>
      <c r="BF22" s="15"/>
      <c r="BG22" s="15"/>
      <c r="BH22" s="15"/>
      <c r="BI22" s="15"/>
      <c r="BJ22" s="15"/>
      <c r="BK22" s="15"/>
      <c r="BL22" s="15"/>
      <c r="BM22" s="15"/>
    </row>
    <row r="23" spans="2:72" ht="25.5">
      <c r="B23" s="96"/>
      <c r="C23" s="104"/>
      <c r="D23" s="106"/>
      <c r="E23" s="97"/>
      <c r="H23" s="20"/>
      <c r="I23" s="20"/>
      <c r="J23" s="421"/>
      <c r="K23" s="73" t="s">
        <v>80</v>
      </c>
      <c r="L23" s="73" t="s">
        <v>81</v>
      </c>
      <c r="M23" s="421"/>
      <c r="N23" s="421"/>
      <c r="O23" s="314"/>
      <c r="P23" s="421"/>
      <c r="Q23" s="312"/>
      <c r="R23" s="312"/>
      <c r="S23" s="312"/>
      <c r="T23" s="312"/>
      <c r="U23" s="312"/>
      <c r="V23" s="226"/>
      <c r="W23" s="226" t="s">
        <v>350</v>
      </c>
      <c r="X23" s="5">
        <v>3</v>
      </c>
      <c r="Y23" s="5" t="str">
        <f ca="1">IF(MATRIX!G18&lt;0,"ERROR",JOBLIST!D14)</f>
        <v>Process sequence 3</v>
      </c>
      <c r="Z23" s="20" t="str">
        <f ca="1">IF(MATRIX!G18&lt;0,"ERROR","Emergency / unplanned")</f>
        <v>Emergency / unplanned</v>
      </c>
      <c r="AA23" s="5" t="str">
        <f ca="1">IF(MATRIX!$G$18&lt;0,"ERROR","Chemicals")</f>
        <v>Chemicals</v>
      </c>
      <c r="AB23" s="5" t="str">
        <f ca="1">IF(MATRIX!G18&lt;0,"ERROR","Isolation")</f>
        <v>Isolation</v>
      </c>
      <c r="AC23" s="5" t="str">
        <f ca="1">IF(MATRIX!G18&lt;0,"ERROR","FMA 1967")</f>
        <v>FMA 1967</v>
      </c>
      <c r="AD23" s="5" t="str">
        <f ca="1">IF(MATRIX!G18&lt;0,"ERROR","3 (Conceivable / Occasionnaly)")</f>
        <v>3 (Conceivable / Occasionnaly)</v>
      </c>
      <c r="AE23" s="5" t="str">
        <f ca="1">IF(MATRIX!G18&lt;0,"ERROR","3 (Serious injuries or permanent disabilities)")</f>
        <v>3 (Serious injuries or permanent disabilities)</v>
      </c>
      <c r="AF23" s="23" t="e">
        <f ca="1">IF(MATRIX!G18&lt;0,"ERROR",IF(HLOOKUP($AF21,$AH$21:$BM$46,3,FALSE)=0,"",HLOOKUP($AF21,$AH$21:$BM$46,3,FALSE)))</f>
        <v>#N/A</v>
      </c>
      <c r="AH23" s="276" t="s">
        <v>465</v>
      </c>
      <c r="AI23" s="276" t="s">
        <v>470</v>
      </c>
      <c r="AJ23" s="276" t="s">
        <v>475</v>
      </c>
      <c r="AK23" s="285" t="s">
        <v>504</v>
      </c>
      <c r="AL23" s="287" t="s">
        <v>511</v>
      </c>
      <c r="AM23" s="287" t="s">
        <v>516</v>
      </c>
      <c r="AN23" s="287" t="s">
        <v>521</v>
      </c>
      <c r="AO23" s="287" t="s">
        <v>516</v>
      </c>
      <c r="AP23" s="289" t="s">
        <v>529</v>
      </c>
      <c r="AQ23" s="291" t="s">
        <v>540</v>
      </c>
      <c r="AR23" s="291" t="s">
        <v>546</v>
      </c>
      <c r="AS23" s="169"/>
      <c r="AT23" s="291" t="s">
        <v>553</v>
      </c>
      <c r="AU23" s="178"/>
      <c r="AV23" s="15"/>
      <c r="AW23" s="291" t="s">
        <v>559</v>
      </c>
      <c r="AX23" s="291" t="s">
        <v>566</v>
      </c>
      <c r="AY23" s="15"/>
      <c r="AZ23" s="15"/>
      <c r="BA23" s="15"/>
      <c r="BB23" s="15"/>
      <c r="BC23" s="15"/>
      <c r="BD23" s="15"/>
      <c r="BE23" s="15"/>
      <c r="BF23" s="15"/>
      <c r="BG23" s="15"/>
      <c r="BH23" s="15"/>
      <c r="BI23" s="15"/>
      <c r="BJ23" s="15"/>
      <c r="BK23" s="15"/>
      <c r="BL23" s="15"/>
      <c r="BM23" s="15"/>
    </row>
    <row r="24" spans="2:72" ht="38.25">
      <c r="B24" s="96"/>
      <c r="C24" s="107"/>
      <c r="D24" s="96"/>
      <c r="E24" s="97"/>
      <c r="H24" s="20"/>
      <c r="I24" s="20">
        <v>1</v>
      </c>
      <c r="J24" s="36" t="e">
        <f>VLOOKUP('data joblist'!$C$5,$X$21:$AF$40,2,FALSE)</f>
        <v>#N/A</v>
      </c>
      <c r="K24" s="36" t="e">
        <f>VLOOKUP('data joblist'!$C$7,$X$21:$AF$40,4,FALSE)</f>
        <v>#N/A</v>
      </c>
      <c r="L24" s="36" t="e">
        <f>HLOOKUP(K24,AF21:AF40,SUM('data joblist'!$C$8+1),FALSE)</f>
        <v>#N/A</v>
      </c>
      <c r="M24" s="36" t="e">
        <f>VLOOKUP('data joblist'!$C$9,$X$21:$AF$40,5,FALSE)</f>
        <v>#N/A</v>
      </c>
      <c r="N24" s="36" t="e">
        <f>VLOOKUP('data joblist'!$C$21,$X$21:$AF$41,6,FALSE)</f>
        <v>#N/A</v>
      </c>
      <c r="O24" s="36">
        <f>'data joblist'!$C$22</f>
        <v>0</v>
      </c>
      <c r="P24" s="38">
        <f>'data joblist'!$C$23</f>
        <v>0</v>
      </c>
      <c r="Q24" s="34" t="str">
        <f>IF(D28=0,"",D28)</f>
        <v/>
      </c>
      <c r="R24" s="34">
        <f>D29</f>
        <v>0</v>
      </c>
      <c r="S24" s="34" t="str">
        <f>IF('data joblist'!C9=TRUE,"Substitute",IF('data joblist'!C10=TRUE,"Isolate",IF('data joblist'!C11=TRUE,"Engineering",IF('data joblist'!C12=TRUE,"Administrative",IF('data joblist'!C20=TRUE,"PPE","")))))</f>
        <v/>
      </c>
      <c r="T24" s="34" t="str">
        <f>IF(OR(S24="",S24="PPE",W24&lt;2),"",IF(AND(S24="Substitute",'data joblist'!C10=TRUE),"Isolate",IF(AND(OR(S24="Substitute",S24="Isolate"),'data joblist'!C11=TRUE),"Engineering",IF(AND(OR(S24="Substitute",S24="Isolate",S24="Engineering"),'data joblist'!C12=TRUE),"Administrative",IF(AND(OR(S24="Engineering",S24="Isolate",S24="Substitute",S24="administrative"),'data joblist'!C20=TRUE),"PPE",IF(AND(S24="Administrative",'data joblist'!C20=TRUE),"PPE","SALAH"))))))</f>
        <v/>
      </c>
      <c r="U24" s="34" t="str">
        <f>IF(OR(T24="",T24="PPE",S24="Administrative","V24"&lt;3),"",IF(AND(OR(T24="Substitute",T24="Isolate"),'data joblist'!C11=TRUE),"Engineering",IF(AND(OR(T24="Substitute",T24="Isolate",T24="Engineering"),'data joblist'!C12=TRUE),"Administrative",IF(AND(OR(T24="Engineering",T24="Isolate",T24="Substitute",T24="administrative"),'data joblist'!C20=TRUE),"PPE",""))))</f>
        <v/>
      </c>
      <c r="V24" s="227" t="str">
        <f>CONCATENATE(JOBLIST!K49,IF(W24&lt;2,"",IF(W24=2," &amp; ",", ")),JOBLIST!K50,IF(OR(W24=2,W24=1,W24=0),"",IF(W24=3," &amp; ",", ")),JOBLIST!K51,IF(OR(W24=3,W24=2,W24=1,W24=0),"",IF(W24=4," &amp; ",", ")),JOBLIST!K52,IF(OR(W24=4,W24=3,W24=2,W24=1,W24=0),"",IF(W24&gt;4," &amp; ",", ")),JOBLIST!K53)</f>
        <v/>
      </c>
      <c r="W24" s="227">
        <f>COUNTIF('data joblist'!C9:C20,TRUE)</f>
        <v>0</v>
      </c>
      <c r="X24" s="5">
        <v>4</v>
      </c>
      <c r="Y24" s="5" t="str">
        <f ca="1">IF(MATRIX!G18&lt;0,"ERROR",JOBLIST!E16)</f>
        <v>Process sequence 4</v>
      </c>
      <c r="AA24" s="5" t="str">
        <f ca="1">IF(MATRIX!$G$18&lt;0,"ERROR","Material consumption")</f>
        <v>Material consumption</v>
      </c>
      <c r="AB24" s="5" t="str">
        <f ca="1">IF(MATRIX!G18&lt;0,"ERROR","Engineering Control")</f>
        <v>Engineering Control</v>
      </c>
      <c r="AC24" s="5" t="str">
        <f ca="1">IF(MATRIX!G18&lt;0,"ERROR","Fire Service Act '88")</f>
        <v>Fire Service Act '88</v>
      </c>
      <c r="AD24" s="5" t="str">
        <f ca="1">IF(MATRIX!G18&lt;0,"ERROR","4 (Frequent or possible)")</f>
        <v>4 (Frequent or possible)</v>
      </c>
      <c r="AE24" s="5" t="str">
        <f ca="1">IF(MATRIX!G18&lt;0,"ERROR","4 (Fatality / property damaged)")</f>
        <v>4 (Fatality / property damaged)</v>
      </c>
      <c r="AF24" s="23" t="e">
        <f ca="1">IF(MATRIX!G18&lt;0,"ERROR",IF(HLOOKUP($AF21,$AH$21:$BM$46,4,FALSE)=0,"",HLOOKUP($AF21,$AH$21:$BM$46,4,FALSE)))</f>
        <v>#N/A</v>
      </c>
      <c r="AH24" s="275" t="s">
        <v>466</v>
      </c>
      <c r="AI24" s="275" t="s">
        <v>471</v>
      </c>
      <c r="AJ24" s="275" t="s">
        <v>476</v>
      </c>
      <c r="AK24" s="282" t="s">
        <v>505</v>
      </c>
      <c r="AL24" s="286" t="s">
        <v>512</v>
      </c>
      <c r="AM24" s="286" t="s">
        <v>517</v>
      </c>
      <c r="AN24" s="286" t="s">
        <v>522</v>
      </c>
      <c r="AO24" s="286" t="s">
        <v>517</v>
      </c>
      <c r="AP24" s="288" t="s">
        <v>530</v>
      </c>
      <c r="AQ24" s="290" t="s">
        <v>541</v>
      </c>
      <c r="AR24" s="290" t="s">
        <v>547</v>
      </c>
      <c r="AS24" s="169"/>
      <c r="AT24" s="290" t="s">
        <v>554</v>
      </c>
      <c r="AU24" s="178"/>
      <c r="AV24" s="15"/>
      <c r="AW24" s="290" t="s">
        <v>560</v>
      </c>
      <c r="AX24" s="290" t="s">
        <v>567</v>
      </c>
      <c r="AY24" s="15"/>
      <c r="AZ24" s="15"/>
      <c r="BA24" s="15"/>
      <c r="BB24" s="15"/>
      <c r="BC24" s="15"/>
      <c r="BD24" s="15"/>
      <c r="BE24" s="15"/>
      <c r="BF24" s="15"/>
      <c r="BG24" s="15"/>
      <c r="BH24" s="15"/>
      <c r="BI24" s="15"/>
      <c r="BJ24" s="15"/>
      <c r="BK24" s="15"/>
      <c r="BL24" s="15"/>
      <c r="BM24" s="15"/>
    </row>
    <row r="25" spans="2:72" ht="25.5">
      <c r="B25" s="96"/>
      <c r="C25" s="101"/>
      <c r="D25" s="96"/>
      <c r="E25" s="97"/>
      <c r="I25" s="5">
        <v>2</v>
      </c>
      <c r="J25" s="36" t="e">
        <f>VLOOKUP('data joblist'!$C$26,$X$21:$AF$40,2,FALSE)</f>
        <v>#N/A</v>
      </c>
      <c r="K25" s="37" t="e">
        <f>VLOOKUP('data joblist'!$C$28,$X$21:$AF$40,4,FALSE)</f>
        <v>#N/A</v>
      </c>
      <c r="L25" s="37" t="e">
        <f>HLOOKUP(K25,AF45:AF64,SUM('data joblist'!$C$29+1),FALSE)</f>
        <v>#N/A</v>
      </c>
      <c r="M25" s="37" t="e">
        <f>VLOOKUP('data joblist'!$C$30,$X$21:$AF$40,5,FALSE)</f>
        <v>#N/A</v>
      </c>
      <c r="N25" s="37" t="e">
        <f>VLOOKUP('data joblist'!$C$42,$X$21:$AF$41,6,FALSE)</f>
        <v>#N/A</v>
      </c>
      <c r="O25" s="37">
        <f>'data joblist'!C43</f>
        <v>0</v>
      </c>
      <c r="P25" s="39">
        <f>'data joblist'!C44</f>
        <v>0</v>
      </c>
      <c r="Q25" s="35" t="str">
        <f>IF(D46=0,"",D46)</f>
        <v/>
      </c>
      <c r="R25" s="35">
        <f>D47</f>
        <v>0</v>
      </c>
      <c r="S25" s="34" t="str">
        <f>IF('data joblist'!C30=TRUE,"Substitute",IF('data joblist'!C38=TRUE,"Isolate",IF('data joblist'!C39=TRUE,"Engineering",IF('data joblist'!C40=TRUE,"Administrative",IF('data joblist'!C41=TRUE,"PPE","")))))</f>
        <v/>
      </c>
      <c r="T25" s="34" t="str">
        <f>IF(OR(S25="",S25="PPE",W25&lt;2),"",IF(AND(S25="Substitute",'data joblist'!C38=TRUE),"Isolate",IF(AND(OR(S25="Substitute",S25="Isolate"),'data joblist'!C39=TRUE),"Engineering",IF(AND(OR(S25="Substitute",S25="Isolate",S25="Engineering"),'data joblist'!C40=TRUE),"Administrative",IF(AND(OR(S25="Engineering",S25="Isolate",S25="Substitute",S25="administrative"),'data joblist'!C41=TRUE),"PPE",IF(AND(S25="Administrative",'data joblist'!C41=TRUE),"PPE","SALAH"))))))</f>
        <v/>
      </c>
      <c r="U25" s="34" t="str">
        <f>IF(OR(T25="",T25="PPE",S25="Administrative","V24"&lt;3),"",IF(AND(OR(T25="Substitute",T25="Isolate"),'data joblist'!C39=TRUE),"Engineering",IF(AND(OR(T25="Substitute",T25="Isolate",T25="Engineering"),'data joblist'!C40=TRUE),"Administrative",IF(AND(OR(T25="Engineering",T25="Isolate",T25="Substitute",T25="administrative"),'data joblist'!C41=TRUE),"PPE",""))))</f>
        <v/>
      </c>
      <c r="V25" s="227" t="str">
        <f>CONCATENATE(JOBLIST!K58,IF(W25&lt;2,"",IF(W25=2," &amp; ",", ")),JOBLIST!K59,IF(OR(W25=2,W25=1,W25=0),"",IF(W25=3," &amp; ",", ")),JOBLIST!K60,IF(OR(W25=3,W25=2,W25=1,W25=0),"",IF(W25=4," &amp; ",", ")),JOBLIST!K61,IF(OR(W25=4,W25=3,W25=2,W25=1,W25=0),"",IF(W25&gt;4," &amp; ",", ")),JOBLIST!K62)</f>
        <v/>
      </c>
      <c r="W25" s="227">
        <f>COUNTIF('data joblist'!C30:C41,TRUE)</f>
        <v>0</v>
      </c>
      <c r="X25" s="5">
        <v>5</v>
      </c>
      <c r="Y25" s="5" t="str">
        <f ca="1">IF(MATRIX!G18&lt;0,"ERROR",JOBLIST!C16)</f>
        <v>Process sequence 5</v>
      </c>
      <c r="AA25" s="5" t="str">
        <f ca="1">IF(MATRIX!$G$18&lt;0,"ERROR","Product: Manufacturing item")</f>
        <v>Product: Manufacturing item</v>
      </c>
      <c r="AB25" s="5" t="str">
        <f ca="1">IF(MATRIX!G18&lt;0,"ERROR","Administration")</f>
        <v>Administration</v>
      </c>
      <c r="AC25" s="5" t="str">
        <f ca="1">IF(MATRIX!G18&lt;0,"ERROR","Poison Act 1952")</f>
        <v>Poison Act 1952</v>
      </c>
      <c r="AD25" s="5" t="str">
        <f ca="1">IF(MATRIX!G18&lt;0,"ERROR","5 (Most likely or continuous)")</f>
        <v>5 (Most likely or continuous)</v>
      </c>
      <c r="AE25" s="5" t="str">
        <f ca="1">IF(MATRIX!G18&lt;0,"ERROR","5 (Catastrophic)")</f>
        <v>5 (Catastrophic)</v>
      </c>
      <c r="AF25" s="23" t="e">
        <f ca="1">IF(MATRIX!G18&lt;0,"ERROR",IF(HLOOKUP($AF21,$AH$21:$BM$46,5,FALSE)=0,"",HLOOKUP($AF21,$AH$21:$BM$46,5,FALSE)))</f>
        <v>#N/A</v>
      </c>
      <c r="AH25" s="276" t="s">
        <v>467</v>
      </c>
      <c r="AI25" s="276" t="s">
        <v>472</v>
      </c>
      <c r="AJ25" s="277" t="s">
        <v>477</v>
      </c>
      <c r="AK25" s="281" t="s">
        <v>506</v>
      </c>
      <c r="AL25" s="287" t="s">
        <v>513</v>
      </c>
      <c r="AM25" s="287" t="s">
        <v>518</v>
      </c>
      <c r="AN25" s="287" t="s">
        <v>523</v>
      </c>
      <c r="AO25" s="287" t="s">
        <v>518</v>
      </c>
      <c r="AP25" s="289" t="s">
        <v>531</v>
      </c>
      <c r="AQ25" s="291" t="s">
        <v>542</v>
      </c>
      <c r="AR25" s="291" t="s">
        <v>548</v>
      </c>
      <c r="AS25" s="169"/>
      <c r="AT25" s="289" t="s">
        <v>555</v>
      </c>
      <c r="AU25" s="178"/>
      <c r="AV25" s="15"/>
      <c r="AW25" s="291" t="s">
        <v>561</v>
      </c>
      <c r="AX25" s="293" t="s">
        <v>568</v>
      </c>
      <c r="AY25" s="15"/>
      <c r="AZ25" s="15"/>
      <c r="BA25" s="15"/>
      <c r="BB25" s="15"/>
      <c r="BC25" s="15"/>
      <c r="BD25" s="15"/>
      <c r="BE25" s="15"/>
      <c r="BF25" s="15"/>
      <c r="BG25" s="15"/>
      <c r="BH25" s="15"/>
      <c r="BI25" s="15"/>
      <c r="BJ25" s="15"/>
      <c r="BK25" s="15"/>
      <c r="BL25" s="15"/>
      <c r="BM25" s="15"/>
    </row>
    <row r="26" spans="2:72">
      <c r="B26" s="96"/>
      <c r="C26" s="104"/>
      <c r="D26" s="96"/>
      <c r="E26" s="97"/>
      <c r="H26" s="20"/>
      <c r="I26" s="20">
        <v>3</v>
      </c>
      <c r="J26" s="36" t="e">
        <f>VLOOKUP('data joblist'!$C$47,$X$21:$AF$40,2,FALSE)</f>
        <v>#N/A</v>
      </c>
      <c r="K26" s="37" t="e">
        <f>VLOOKUP('data joblist'!$C$49,$X$21:$AF$40,4,FALSE)</f>
        <v>#N/A</v>
      </c>
      <c r="L26" s="37" t="e">
        <f>HLOOKUP(K26,AF70:AF89,SUM('data joblist'!$C$50+1),FALSE)</f>
        <v>#N/A</v>
      </c>
      <c r="M26" s="37" t="e">
        <f>VLOOKUP('data joblist'!$C$51,$X$21:$AF$40,5,FALSE)</f>
        <v>#N/A</v>
      </c>
      <c r="N26" s="37" t="e">
        <f>VLOOKUP('data joblist'!$C$63,$X$21:$AF$41,6,FALSE)</f>
        <v>#N/A</v>
      </c>
      <c r="O26" s="37">
        <f>'data joblist'!$C$64</f>
        <v>0</v>
      </c>
      <c r="P26" s="39">
        <f>'data joblist'!$C$65</f>
        <v>0</v>
      </c>
      <c r="Q26" s="35" t="str">
        <f>IF(D64=0,"",D64)</f>
        <v/>
      </c>
      <c r="R26" s="35">
        <f>D65</f>
        <v>0</v>
      </c>
      <c r="S26" s="34" t="str">
        <f>IF('data joblist'!C51=TRUE,"Substitute",IF('data joblist'!C59=TRUE,"Isolate",IF('data joblist'!C60=TRUE,"Engineering",IF('data joblist'!C61=TRUE,"Administrative",IF('data joblist'!C62=TRUE,"PPE","")))))</f>
        <v/>
      </c>
      <c r="T26" s="34" t="str">
        <f>IF(OR(S26="",S26="PPE",W26&lt;2),"",IF(AND(S26="Substitute",'data joblist'!C59=TRUE),"Isolate",IF(AND(OR(S26="Substitute",S26="Isolate"),'data joblist'!C60=TRUE),"Engineering",IF(AND(OR(S26="Substitute",S26="Isolate",S26="Engineering"),'data joblist'!C61=TRUE),"Administrative",IF(AND(OR(S26="Engineering",S26="Isolate",S26="Substitute",S26="administrative"),'data joblist'!C62=TRUE),"PPE",IF(AND(S26="Administrative",'data joblist'!C62=TRUE),"PPE","SALAH"))))))</f>
        <v/>
      </c>
      <c r="U26" s="34" t="str">
        <f>IF(OR(T26="",T26="PPE",S26="Administrative","V24"&lt;3),"",IF(AND(OR(T26="Substitute",T26="Isolate"),'data joblist'!C60=TRUE),"Engineering",IF(AND(OR(T26="Substitute",T26="Isolate",T26="Engineering"),'data joblist'!C61=TRUE),"Administrative",IF(AND(OR(T26="Engineering",T26="Isolate",T26="Substitute",T26="administrative"),'data joblist'!C62=TRUE),"PPE",""))))</f>
        <v/>
      </c>
      <c r="V26" s="227" t="str">
        <f>CONCATENATE(JOBLIST!K79,IF(W26&lt;2,"",IF(W26=2," &amp; ",", ")),JOBLIST!K80,IF(OR(W26=2,W26=1,W26=0),"",IF(W26=3," &amp; ",", ")),JOBLIST!K81,IF(OR(W26=3,W26=2,W26=1,W26=0),"",IF(W26=4," &amp; ",", ")),JOBLIST!K82,IF(OR(W26=4,W26=3,W26=2,W26=1,W26=0),"",IF(W26&gt;4," &amp; ",", ")),JOBLIST!K83)</f>
        <v/>
      </c>
      <c r="W26" s="227">
        <f>COUNTIF('data joblist'!C51:C62,TRUE)</f>
        <v>0</v>
      </c>
      <c r="X26" s="5">
        <v>6</v>
      </c>
      <c r="Y26" s="5" t="str">
        <f ca="1">IF(MATRIX!G18&lt;0,"ERROR",JOBLIST!$D$18)</f>
        <v>crushing</v>
      </c>
      <c r="AA26" s="5" t="str">
        <f ca="1">IF(MATRIX!$G$18&lt;0,"ERROR","Product: Packaging and shipping material")</f>
        <v>Product: Packaging and shipping material</v>
      </c>
      <c r="AB26" s="5" t="str">
        <f ca="1">IF(MATRIX!G18&lt;0,"ERROR","PPE")</f>
        <v>PPE</v>
      </c>
      <c r="AC26" s="5" t="str">
        <f ca="1">IF(MATRIX!G18&lt;0,"ERROR","Food Act 2009")</f>
        <v>Food Act 2009</v>
      </c>
      <c r="AD26" s="20" t="str">
        <f ca="1">IF(MATRIX!G18&lt;0,"ERROR","N/A")</f>
        <v>N/A</v>
      </c>
      <c r="AE26" s="20" t="str">
        <f ca="1">IF(MATRIX!G18&lt;0,"ERROR","N/A")</f>
        <v>N/A</v>
      </c>
      <c r="AF26" s="23" t="e">
        <f ca="1">IF(MATRIX!G18&lt;0,"ERROR",IF(HLOOKUP($AF21,$AH$21:$BM$46,6,FALSE)=0,"",HLOOKUP($AF21,$AH$21:$BM$46,6,FALSE)))</f>
        <v>#N/A</v>
      </c>
      <c r="AH26" s="168"/>
      <c r="AI26" s="169"/>
      <c r="AJ26" s="278" t="s">
        <v>478</v>
      </c>
      <c r="AK26" s="283" t="s">
        <v>507</v>
      </c>
      <c r="AL26" s="286" t="s">
        <v>514</v>
      </c>
      <c r="AM26" s="286" t="s">
        <v>519</v>
      </c>
      <c r="AO26" s="286" t="s">
        <v>524</v>
      </c>
      <c r="AP26" s="288" t="s">
        <v>532</v>
      </c>
      <c r="AQ26" s="290" t="s">
        <v>543</v>
      </c>
      <c r="AR26" s="290" t="s">
        <v>549</v>
      </c>
      <c r="AS26" s="169"/>
      <c r="AT26" s="168"/>
      <c r="AU26" s="178"/>
      <c r="AV26" s="15"/>
      <c r="AW26" s="290" t="s">
        <v>562</v>
      </c>
      <c r="AX26" s="15"/>
      <c r="AY26" s="15"/>
      <c r="AZ26" s="15"/>
      <c r="BA26" s="15"/>
      <c r="BB26" s="15"/>
      <c r="BC26" s="15"/>
      <c r="BD26" s="15"/>
      <c r="BE26" s="15"/>
      <c r="BF26" s="15"/>
      <c r="BG26" s="15"/>
      <c r="BH26" s="15"/>
      <c r="BI26" s="15"/>
      <c r="BJ26" s="15"/>
      <c r="BK26" s="15"/>
      <c r="BL26" s="15"/>
      <c r="BM26" s="15"/>
    </row>
    <row r="27" spans="2:72">
      <c r="B27" s="96"/>
      <c r="C27" s="108"/>
      <c r="D27" s="96"/>
      <c r="E27" s="97"/>
      <c r="H27" s="20"/>
      <c r="I27" s="20">
        <v>4</v>
      </c>
      <c r="J27" s="37" t="e">
        <f>VLOOKUP('data joblist'!$C$68,$X$21:$AF$40,2,FALSE)</f>
        <v>#N/A</v>
      </c>
      <c r="K27" s="37" t="e">
        <f>VLOOKUP('data joblist'!$C$70,$X$21:$AF$40,4,FALSE)</f>
        <v>#N/A</v>
      </c>
      <c r="L27" s="37" t="e">
        <f>HLOOKUP(K27,AF95:AF114,SUM('data joblist'!$C$71+1),FALSE)</f>
        <v>#N/A</v>
      </c>
      <c r="M27" s="37" t="e">
        <f>VLOOKUP('data joblist'!$C$72,$X$21:$AF$40,5,FALSE)</f>
        <v>#N/A</v>
      </c>
      <c r="N27" s="37" t="e">
        <f>VLOOKUP('data joblist'!$C$84,$X$21:$AF$41,6,FALSE)</f>
        <v>#N/A</v>
      </c>
      <c r="O27" s="136">
        <f>'data joblist'!$C$85</f>
        <v>0</v>
      </c>
      <c r="P27" s="39">
        <f>'data joblist'!$C$86</f>
        <v>0</v>
      </c>
      <c r="Q27" s="35" t="str">
        <f>IF(D82=0,"",D82)</f>
        <v/>
      </c>
      <c r="R27" s="35">
        <f>D83</f>
        <v>0</v>
      </c>
      <c r="S27" s="34" t="str">
        <f>IF('data joblist'!C72=TRUE,"Substitute",IF('data joblist'!C80=TRUE,"Isolate",IF('data joblist'!C81=TRUE,"Engineering",IF('data joblist'!C82=TRUE,"Administrative",IF('data joblist'!C83=TRUE,"PPE","")))))</f>
        <v/>
      </c>
      <c r="T27" s="34" t="str">
        <f>IF(OR(S27="",S27="PPE",W27&lt;2),"",IF(AND(S27="Substitute",'data joblist'!C80=TRUE),"Isolate",IF(AND(OR(S27="Substitute",S27="Isolate"),'data joblist'!C81=TRUE),"Engineering",IF(AND(OR(S27="Substitute",S27="Isolate",S27="Engineering"),'data joblist'!C82=TRUE),"Administrative",IF(AND(OR(S27="Engineering",S27="Isolate",S27="Substitute",S27="administrative"),'data joblist'!C83=TRUE),"PPE",IF(AND(S27="Administrative",'data joblist'!C83=TRUE),"PPE","SALAH"))))))</f>
        <v/>
      </c>
      <c r="U27" s="34" t="str">
        <f>IF(OR(T27="",T27="PPE",S27="Administrative","V24"&lt;3),"",IF(AND(OR(T27="Substitute",T27="Isolate"),'data joblist'!C81=TRUE),"Engineering",IF(AND(OR(T27="Substitute",T27="Isolate",T27="Engineering"),'data joblist'!C82=TRUE),"Administrative",IF(AND(OR(T27="Engineering",T27="Isolate",T27="Substitute",T27="administrative"),'data joblist'!C83=TRUE),"PPE",""))))</f>
        <v/>
      </c>
      <c r="V27" s="227" t="str">
        <f>CONCATENATE(JOBLIST!K100,IF(W27&lt;2,"",IF(W27=2," &amp; ",", ")),JOBLIST!K101,IF(OR(W27=2,W27=1,W27=0),"",IF(W27=3," &amp; ",", ")),JOBLIST!K102,IF(OR(W27=3,W27=2,W27=1,W27=0),"",IF(W27=4," &amp; ",", ")),JOBLIST!K103,IF(OR(W27=4,W27=3,W27=2,W27=1,W27=0),"",IF(W27&gt;4," &amp; ",", ")),JOBLIST!K104)</f>
        <v/>
      </c>
      <c r="W27" s="227">
        <f>COUNTIF('data joblist'!C72:C83,TRUE)</f>
        <v>0</v>
      </c>
      <c r="X27" s="5">
        <v>7</v>
      </c>
      <c r="Y27" s="5" t="str">
        <f ca="1">IF(MATRIX!G18&lt;0,"ERROR",JOBLIST!$E$20)</f>
        <v>Process Sequence 7</v>
      </c>
      <c r="AA27" s="5" t="str">
        <f ca="1">IF(MATRIX!$G$18&lt;0,"ERROR","Product: Transportation")</f>
        <v>Product: Transportation</v>
      </c>
      <c r="AC27" s="5" t="str">
        <f ca="1">IF(MATRIX!G18&lt;0,"ERROR","Petroleum Act 1984")</f>
        <v>Petroleum Act 1984</v>
      </c>
      <c r="AF27" s="23" t="e">
        <f ca="1">IF(MATRIX!G18&lt;0,"ERROR",IF(HLOOKUP($AF21,$AH$21:$BM$46,7,FALSE)=0,"",HLOOKUP($AF21,$AH$21:$BM$46,7,FALSE)))</f>
        <v>#N/A</v>
      </c>
      <c r="AH27" s="168"/>
      <c r="AI27" s="169"/>
      <c r="AJ27" s="277" t="s">
        <v>479</v>
      </c>
      <c r="AK27" s="281" t="s">
        <v>508</v>
      </c>
      <c r="AL27" s="174"/>
      <c r="AM27" s="169"/>
      <c r="AO27" s="287" t="s">
        <v>525</v>
      </c>
      <c r="AP27" s="289" t="s">
        <v>533</v>
      </c>
      <c r="AQ27" s="291" t="s">
        <v>544</v>
      </c>
      <c r="AR27" s="291" t="s">
        <v>550</v>
      </c>
      <c r="AS27" s="15"/>
      <c r="AT27" s="15"/>
      <c r="AU27" s="178"/>
      <c r="AV27" s="15"/>
      <c r="AW27" s="291" t="s">
        <v>563</v>
      </c>
      <c r="AX27" s="15"/>
      <c r="AY27" s="15"/>
      <c r="AZ27" s="15"/>
      <c r="BA27" s="15"/>
      <c r="BB27" s="15"/>
      <c r="BC27" s="15"/>
      <c r="BD27" s="15"/>
      <c r="BE27" s="15"/>
      <c r="BF27" s="15"/>
      <c r="BG27" s="15"/>
      <c r="BH27" s="15"/>
      <c r="BI27" s="15"/>
      <c r="BJ27" s="15"/>
      <c r="BK27" s="15"/>
      <c r="BL27" s="15"/>
      <c r="BM27" s="15"/>
    </row>
    <row r="28" spans="2:72">
      <c r="B28" s="96"/>
      <c r="C28" s="104"/>
      <c r="D28" s="109"/>
      <c r="E28" s="97"/>
      <c r="I28" s="5">
        <v>5</v>
      </c>
      <c r="J28" s="37" t="e">
        <f>VLOOKUP('data joblist'!$C$89,$X$21:$AF$40,2,FALSE)</f>
        <v>#N/A</v>
      </c>
      <c r="K28" s="37" t="e">
        <f>VLOOKUP('data joblist'!$C$91,$X$21:$AF$40,4,FALSE)</f>
        <v>#N/A</v>
      </c>
      <c r="L28" s="37" t="e">
        <f>HLOOKUP(K28,AF121:AF140,SUM('data joblist'!$C$92+1),FALSE)</f>
        <v>#N/A</v>
      </c>
      <c r="M28" s="37" t="e">
        <f>VLOOKUP('data joblist'!$C$93,$X$21:$AF$40,5,FALSE)</f>
        <v>#N/A</v>
      </c>
      <c r="N28" s="37" t="e">
        <f>VLOOKUP('data joblist'!$C$105,$X$21:$AF$41,6,FALSE)</f>
        <v>#N/A</v>
      </c>
      <c r="O28" s="37">
        <f>'data joblist'!$C$106</f>
        <v>0</v>
      </c>
      <c r="P28" s="39">
        <f>'data joblist'!$C$107</f>
        <v>0</v>
      </c>
      <c r="Q28" s="35" t="str">
        <f>IF(D100=0,"",D100)</f>
        <v/>
      </c>
      <c r="R28" s="35">
        <f>D101</f>
        <v>0</v>
      </c>
      <c r="S28" s="34" t="str">
        <f>IF('data joblist'!C93=TRUE,"Substitute",IF('data joblist'!C101=TRUE,"Isolate",IF('data joblist'!C102=TRUE,"Engineering",IF('data joblist'!C103=TRUE,"Administrative",IF('data joblist'!C104=TRUE,"PPE","")))))</f>
        <v/>
      </c>
      <c r="T28" s="34" t="str">
        <f>IF(OR(S28="",S28="PPE",W28&lt;2),"",IF(AND(S28="Substitute",'data joblist'!C101=TRUE),"Isolate",IF(AND(OR(S28="Substitute",S28="Isolate"),'data joblist'!C102=TRUE),"Engineering",IF(AND(OR(S28="Substitute",S28="Isolate",S28="Engineering"),'data joblist'!C103=TRUE),"Administrative",IF(AND(OR(S28="Engineering",S28="Isolate",S28="Substitute",S28="administrative"),'data joblist'!C104=TRUE),"PPE",IF(AND(S28="Administrative",'data joblist'!C104=TRUE),"PPE","SALAH"))))))</f>
        <v/>
      </c>
      <c r="U28" s="34" t="str">
        <f>IF(OR(T28="",T28="PPE",S28="Administrative","V24"&lt;3),"",IF(AND(OR(T28="Substitute",T28="Isolate"),'data joblist'!C102=TRUE),"Engineering",IF(AND(OR(T28="Substitute",T28="Isolate",T28="Engineering"),'data joblist'!C103=TRUE),"Administrative",IF(AND(OR(T28="Engineering",T28="Isolate",T28="Substitute",T28="administrative"),'data joblist'!C104=TRUE),"PPE",""))))</f>
        <v/>
      </c>
      <c r="V28" s="227" t="str">
        <f>CONCATENATE(JOBLIST!K121,IF(W28&lt;2,"",IF(W28=2," &amp; ",", ")),JOBLIST!K122,IF(OR(W28=2,W28=1,W28=0),"",IF(W28=3," &amp; ",", ")),JOBLIST!K123,IF(OR(W28=3,W28=2,W28=1,W28=0),"",IF(W28=4," &amp; ",", ")),JOBLIST!K124,IF(OR(W28=4,W28=3,W28=2,W28=1,W28=0),"",IF(W28&gt;4," &amp; ",", ")),JOBLIST!K125)</f>
        <v/>
      </c>
      <c r="W28" s="227">
        <f>COUNTIF('data joblist'!C93:C104,TRUE)</f>
        <v>0</v>
      </c>
      <c r="X28" s="5">
        <v>8</v>
      </c>
      <c r="Y28" s="5" t="str">
        <f ca="1">IF(MATRIX!G18&lt;0,"ERROR",JOBLIST!$C$20)</f>
        <v>Process sequence 8</v>
      </c>
      <c r="AA28" s="5" t="str">
        <f ca="1">IF(MATRIX!$G$18&lt;0,"ERROR","Product: End-life management")</f>
        <v>Product: End-life management</v>
      </c>
      <c r="AC28" s="5" t="str">
        <f ca="1">IF(MATRIX!G18&lt;0,"ERROR","AKJR 1987")</f>
        <v>AKJR 1987</v>
      </c>
      <c r="AF28" s="23" t="e">
        <f ca="1">IF(MATRIX!G18&lt;0,"ERROR",IF(HLOOKUP($AF21,$AH$21:$BM$46,8,FALSE)=0,"",HLOOKUP($AF21,$AH$21:$BM$46,8,FALSE)))</f>
        <v>#N/A</v>
      </c>
      <c r="AH28" s="168"/>
      <c r="AI28" s="168"/>
      <c r="AJ28" s="278" t="s">
        <v>480</v>
      </c>
      <c r="AK28" s="283" t="s">
        <v>509</v>
      </c>
      <c r="AL28" s="174"/>
      <c r="AM28" s="176"/>
      <c r="AO28" s="286" t="s">
        <v>526</v>
      </c>
      <c r="AP28" s="288" t="s">
        <v>534</v>
      </c>
      <c r="AQ28" s="15"/>
      <c r="AR28" s="15"/>
      <c r="AS28" s="15"/>
      <c r="AT28" s="15"/>
      <c r="AU28" s="178"/>
      <c r="AV28" s="15"/>
      <c r="AW28" s="292" t="s">
        <v>564</v>
      </c>
      <c r="AX28" s="15"/>
      <c r="AY28" s="15"/>
      <c r="AZ28" s="15"/>
      <c r="BA28" s="15"/>
      <c r="BB28" s="15"/>
      <c r="BC28" s="15"/>
      <c r="BD28" s="15"/>
      <c r="BE28" s="15"/>
      <c r="BF28" s="15"/>
      <c r="BG28" s="15"/>
      <c r="BH28" s="15"/>
      <c r="BI28" s="15"/>
      <c r="BJ28" s="15"/>
      <c r="BK28" s="15"/>
      <c r="BL28" s="15"/>
      <c r="BM28" s="15"/>
    </row>
    <row r="29" spans="2:72">
      <c r="B29" s="96"/>
      <c r="C29" s="108"/>
      <c r="D29" s="109"/>
      <c r="E29" s="97"/>
      <c r="G29" s="195"/>
      <c r="I29" s="5">
        <v>6</v>
      </c>
      <c r="J29" s="37" t="e">
        <f>VLOOKUP('data joblist'!$C$110,$X$21:$AF$40,2,FALSE)</f>
        <v>#N/A</v>
      </c>
      <c r="K29" s="37" t="e">
        <f>VLOOKUP('data joblist'!$C$112,$X$21:$AF$40,4,FALSE)</f>
        <v>#N/A</v>
      </c>
      <c r="L29" s="37" t="e">
        <f>HLOOKUP(K29,AF146:AF165,SUM('data joblist'!$C$113+1),FALSE)</f>
        <v>#N/A</v>
      </c>
      <c r="M29" s="37" t="e">
        <f>VLOOKUP('data joblist'!$C$114,$X$21:$AF$40,5,FALSE)</f>
        <v>#N/A</v>
      </c>
      <c r="N29" s="37" t="e">
        <f>VLOOKUP('data joblist'!$C$126,$X$21:$AF$41,6,FALSE)</f>
        <v>#N/A</v>
      </c>
      <c r="O29" s="37">
        <f>'data joblist'!$C$127</f>
        <v>0</v>
      </c>
      <c r="P29" s="39">
        <f>'data joblist'!$C$128</f>
        <v>0</v>
      </c>
      <c r="Q29" s="35" t="str">
        <f>IF(D118=0,"",D118)</f>
        <v/>
      </c>
      <c r="R29" s="35">
        <f>D119</f>
        <v>0</v>
      </c>
      <c r="S29" s="34" t="str">
        <f>IF('data joblist'!C114=TRUE,"Substitute",IF('data joblist'!C122=TRUE,"Isolate",IF('data joblist'!C123=TRUE,"Engineering",IF('data joblist'!C124=TRUE,"Administrative",IF('data joblist'!C125=TRUE,"PPE","")))))</f>
        <v/>
      </c>
      <c r="T29" s="34" t="str">
        <f>IF(OR(S29="",S29="PPE",W29&lt;2),"",IF(AND(S29="Substitute",'data joblist'!C122=TRUE),"Isolate",IF(AND(OR(S29="Substitute",S29="Isolate"),'data joblist'!C123=TRUE),"Engineering",IF(AND(OR(S29="Substitute",S29="Isolate",S29="Engineering"),'data joblist'!C124=TRUE),"Administrative",IF(AND(OR(S29="Engineering",S29="Isolate",S29="Substitute",S29="administrative"),'data joblist'!C125=TRUE),"PPE",IF(AND(S29="Administrative",'data joblist'!C125=TRUE),"PPE","SALAH"))))))</f>
        <v/>
      </c>
      <c r="U29" s="34" t="str">
        <f>IF(OR(T29="",T29="PPE",S29="Administrative","V24"&lt;3),"",IF(AND(OR(T29="Substitute",T29="Isolate"),'data joblist'!C123=TRUE),"Engineering",IF(AND(OR(T29="Substitute",T29="Isolate",T29="Engineering"),'data joblist'!C124=TRUE),"Administrative",IF(AND(OR(T29="Engineering",T29="Isolate",T29="Substitute",T29="administrative"),'data joblist'!C125=TRUE),"PPE",""))))</f>
        <v/>
      </c>
      <c r="V29" s="227" t="str">
        <f>CONCATENATE(JOBLIST!K142,IF(W29&lt;2,"",IF(W29=2," &amp; ",", ")),JOBLIST!K143,IF(OR(W29=2,W29=1,W29=0),"",IF(W29=3," &amp; ",", ")),JOBLIST!K144,IF(OR(W29=3,W29=2,W29=1,W29=0),"",IF(W29=4," &amp; ",", ")),JOBLIST!K145,IF(OR(W29=4,W29=3,W29=2,W29=1,W29=0),"",IF(W29&gt;4," &amp; ",", ")),JOBLIST!K146)</f>
        <v/>
      </c>
      <c r="W29" s="227">
        <f>COUNTIF('data joblist'!C114:C125,TRUE)</f>
        <v>0</v>
      </c>
      <c r="X29" s="5">
        <v>9</v>
      </c>
      <c r="Y29" s="5" t="str">
        <f ca="1">IF(MATRIX!G18&lt;0,"ERROR",JOBLIST!$D$22)</f>
        <v>Process sequence 9</v>
      </c>
      <c r="AA29" s="5" t="str">
        <f ca="1">IF(MATRIX!$G$18&lt;0,"ERROR","Operational waste")</f>
        <v>Operational waste</v>
      </c>
      <c r="AC29" s="5" t="str">
        <f ca="1">IF(MATRIX!G18&lt;0,"ERROR","Noise Exposure Reg.'89")</f>
        <v>Noise Exposure Reg.'89</v>
      </c>
      <c r="AF29" s="23" t="e">
        <f ca="1">IF(MATRIX!G18&lt;0,"ERROR",IF(HLOOKUP($AF21,$AH$21:$BM$46,9,FALSE)=0,"",HLOOKUP($AF21,$AH$21:$BM$46,9,FALSE)))</f>
        <v>#N/A</v>
      </c>
      <c r="AH29" s="168"/>
      <c r="AI29" s="168"/>
      <c r="AJ29" s="277" t="s">
        <v>481</v>
      </c>
      <c r="AK29" s="169"/>
      <c r="AL29" s="174"/>
      <c r="AM29" s="176"/>
      <c r="AO29" s="287" t="s">
        <v>527</v>
      </c>
      <c r="AP29" s="289" t="s">
        <v>535</v>
      </c>
      <c r="AQ29" s="15"/>
      <c r="AR29" s="15"/>
      <c r="AS29" s="15"/>
      <c r="AT29" s="15"/>
      <c r="AU29" s="15"/>
      <c r="AV29" s="15"/>
      <c r="AW29" s="15"/>
      <c r="AX29" s="15"/>
      <c r="AY29" s="15"/>
      <c r="AZ29" s="15"/>
      <c r="BA29" s="15"/>
      <c r="BB29" s="15"/>
      <c r="BC29" s="15"/>
      <c r="BD29" s="15"/>
      <c r="BE29" s="15"/>
      <c r="BF29" s="15"/>
      <c r="BG29" s="15"/>
      <c r="BH29" s="15"/>
      <c r="BI29" s="15"/>
      <c r="BJ29" s="15"/>
      <c r="BK29" s="15"/>
      <c r="BL29" s="15"/>
      <c r="BM29" s="15"/>
    </row>
    <row r="30" spans="2:72" ht="25.5">
      <c r="B30" s="96"/>
      <c r="C30" s="101"/>
      <c r="D30" s="96"/>
      <c r="E30" s="97"/>
      <c r="I30" s="5">
        <v>7</v>
      </c>
      <c r="J30" s="37" t="e">
        <f>VLOOKUP('data joblist'!$C$131,$X$21:$AF$40,2,FALSE)</f>
        <v>#N/A</v>
      </c>
      <c r="K30" s="37" t="e">
        <f>VLOOKUP('data joblist'!$C$133,$X$21:$AF$40,4,FALSE)</f>
        <v>#N/A</v>
      </c>
      <c r="L30" s="37" t="e">
        <f>HLOOKUP(K30,AF171:AF190,SUM('data joblist'!$C$134+1),FALSE)</f>
        <v>#N/A</v>
      </c>
      <c r="M30" s="37" t="e">
        <f>VLOOKUP('data joblist'!$C$135,$X$21:$AF$40,5,FALSE)</f>
        <v>#N/A</v>
      </c>
      <c r="N30" s="37" t="e">
        <f>VLOOKUP('data joblist'!$C$147,$X$21:$AF$41,6,FALSE)</f>
        <v>#N/A</v>
      </c>
      <c r="O30" s="37">
        <f>'data joblist'!$C$148</f>
        <v>0</v>
      </c>
      <c r="P30" s="39">
        <f>'data joblist'!$C$149</f>
        <v>0</v>
      </c>
      <c r="Q30" s="35" t="str">
        <f>IF(D136=0,"",D136)</f>
        <v/>
      </c>
      <c r="R30" s="35">
        <f>D137</f>
        <v>0</v>
      </c>
      <c r="S30" s="34" t="str">
        <f>IF('data joblist'!C135=TRUE,"Substitute",IF('data joblist'!C143=TRUE,"Isolate",IF('data joblist'!C144=TRUE,"Engineering",IF('data joblist'!C145=TRUE,"Administrative",IF('data joblist'!C146=TRUE,"PPE","")))))</f>
        <v/>
      </c>
      <c r="T30" s="34" t="str">
        <f>IF(OR(S30="",S30="PPE",W30&lt;2),"",IF(AND(S30="Substitute",'data joblist'!C143=TRUE),"Isolate",IF(AND(OR(S30="Substitute",S30="Isolate"),'data joblist'!C144=TRUE),"Engineering",IF(AND(OR(S30="Substitute",S30="Isolate",S30="Engineering"),'data joblist'!C145=TRUE),"Administrative",IF(AND(OR(S30="Engineering",S30="Isolate",S30="Substitute",S30="administrative"),'data joblist'!C146=TRUE),"PPE",IF(AND(S30="Administrative",'data joblist'!C146=TRUE),"PPE","SALAH"))))))</f>
        <v/>
      </c>
      <c r="U30" s="34" t="str">
        <f>IF(OR(T30="",T30="PPE",S30="Administrative","V24"&lt;3),"",IF(AND(OR(T30="Substitute",T30="Isolate"),'data joblist'!C144=TRUE),"Engineering",IF(AND(OR(T30="Substitute",T30="Isolate",T30="Engineering"),'data joblist'!C145=TRUE),"Administrative",IF(AND(OR(T30="Engineering",T30="Isolate",T30="Substitute",T30="administrative"),'data joblist'!C146=TRUE),"PPE",""))))</f>
        <v/>
      </c>
      <c r="V30" s="227" t="str">
        <f>CONCATENATE(JOBLIST!K163,IF(W30&lt;2,"",IF(W30=2," &amp; ",", ")),JOBLIST!K164,IF(OR(W30=2,W30=1,W30=0),"",IF(W30=3," &amp; ",", ")),JOBLIST!K165,IF(OR(W30=3,W30=2,W30=1,W30=0),"",IF(W30=4," &amp; ",", ")),JOBLIST!K166,IF(OR(W30=4,W30=3,W30=2,W30=1,W30=0),"",IF(W30&gt;4," &amp; ",", ")),JOBLIST!K167)</f>
        <v/>
      </c>
      <c r="W30" s="227">
        <f>COUNTIF('data joblist'!C135:C146,TRUE)</f>
        <v>0</v>
      </c>
      <c r="X30" s="5">
        <v>10</v>
      </c>
      <c r="Y30" s="5" t="str">
        <f ca="1">IF(MATRIX!G18&lt;0,"ERROR",JOBLIST!$E$24)</f>
        <v>Process Sequence 10</v>
      </c>
      <c r="AA30" s="5" t="str">
        <f ca="1">IF(MATRIX!$G$18&lt;0,"ERROR","Energy")</f>
        <v>Energy</v>
      </c>
      <c r="AC30" s="9" t="str">
        <f ca="1">IF(MATRIX!G18&lt;0,"ERROR","USECCH '00")</f>
        <v>USECCH '00</v>
      </c>
      <c r="AF30" s="23" t="e">
        <f ca="1">IF(MATRIX!G18&lt;0,"ERROR",IF(HLOOKUP($AF21,$AH$21:$BM$46,10,FALSE)=0,"",HLOOKUP($AF21,$AH$21:$BM$46,10,FALSE)))</f>
        <v>#N/A</v>
      </c>
      <c r="AH30" s="168"/>
      <c r="AI30" s="168"/>
      <c r="AJ30" s="278" t="s">
        <v>482</v>
      </c>
      <c r="AK30" s="15"/>
      <c r="AL30" s="175"/>
      <c r="AM30" s="176"/>
      <c r="AO30" s="168"/>
      <c r="AP30" s="288" t="s">
        <v>506</v>
      </c>
      <c r="AQ30" s="15"/>
      <c r="AR30" s="15"/>
      <c r="AS30" s="15"/>
      <c r="AT30" s="15"/>
      <c r="AU30" s="15"/>
      <c r="AV30" s="15"/>
      <c r="AW30" s="15"/>
      <c r="AX30" s="15"/>
      <c r="AY30" s="15"/>
      <c r="AZ30" s="15"/>
      <c r="BA30" s="15"/>
      <c r="BB30" s="15"/>
      <c r="BC30" s="15"/>
      <c r="BD30" s="15"/>
      <c r="BE30" s="15"/>
      <c r="BF30" s="15"/>
      <c r="BG30" s="15"/>
      <c r="BH30" s="15"/>
      <c r="BI30" s="15"/>
      <c r="BJ30" s="15"/>
      <c r="BK30" s="15"/>
      <c r="BL30" s="15"/>
      <c r="BM30" s="15"/>
    </row>
    <row r="31" spans="2:72">
      <c r="B31" s="96"/>
      <c r="C31" s="107"/>
      <c r="D31" s="96"/>
      <c r="E31" s="97"/>
      <c r="H31" s="20"/>
      <c r="I31" s="20">
        <v>8</v>
      </c>
      <c r="J31" s="37" t="e">
        <f>VLOOKUP('data joblist'!$C$152,$X$21:$AF$40,2,FALSE)</f>
        <v>#N/A</v>
      </c>
      <c r="K31" s="37" t="e">
        <f>VLOOKUP('data joblist'!$C$154,$X$21:$AF$40,4,FALSE)</f>
        <v>#N/A</v>
      </c>
      <c r="L31" s="37" t="e">
        <f>HLOOKUP(K31,AF196:AF215,SUM('data joblist'!$C$155+1),FALSE)</f>
        <v>#N/A</v>
      </c>
      <c r="M31" s="37" t="e">
        <f>VLOOKUP('data joblist'!$C$156,$X$21:$AF$40,5,FALSE)</f>
        <v>#N/A</v>
      </c>
      <c r="N31" s="37" t="e">
        <f>VLOOKUP('data joblist'!$C$168,$X$21:$AF$41,6,FALSE)</f>
        <v>#N/A</v>
      </c>
      <c r="O31" s="37">
        <f>'data joblist'!$C$169</f>
        <v>0</v>
      </c>
      <c r="P31" s="39">
        <f>'data joblist'!$C$170</f>
        <v>0</v>
      </c>
      <c r="Q31" s="35" t="str">
        <f>IF(D155=0,"",D155)</f>
        <v/>
      </c>
      <c r="R31" s="35">
        <f>D156</f>
        <v>0</v>
      </c>
      <c r="S31" s="34" t="str">
        <f>IF('data joblist'!C156=TRUE,"Substitute",IF('data joblist'!C164=TRUE,"Isolate",IF('data joblist'!C165=TRUE,"Engineering",IF('data joblist'!C166=TRUE,"Administrative",IF('data joblist'!C167=TRUE,"PPE","")))))</f>
        <v/>
      </c>
      <c r="T31" s="34" t="str">
        <f>IF(OR(S31="",S31="PPE",W31&lt;2),"",IF(AND(S31="Substitute",'data joblist'!C164=TRUE),"Isolate",IF(AND(OR(S31="Substitute",S31="Isolate"),'data joblist'!C165=TRUE),"Engineering",IF(AND(OR(S31="Substitute",S31="Isolate",S31="Engineering"),'data joblist'!C166=TRUE),"Administrative",IF(AND(OR(S31="Engineering",S31="Isolate",S31="Substitute",S31="administrative"),'data joblist'!C167=TRUE),"PPE",IF(AND(S31="Administrative",'data joblist'!C167=TRUE),"PPE","SALAH"))))))</f>
        <v/>
      </c>
      <c r="U31" s="34" t="str">
        <f>IF(OR(T31="",T31="PPE",S31="Administrative","V24"&lt;3),"",IF(AND(OR(T31="Substitute",T31="Isolate"),'data joblist'!C165=TRUE),"Engineering",IF(AND(OR(T31="Substitute",T31="Isolate",T31="Engineering"),'data joblist'!C166=TRUE),"Administrative",IF(AND(OR(T31="Engineering",T31="Isolate",T31="Substitute",T31="administrative"),'data joblist'!C167=TRUE),"PPE",""))))</f>
        <v/>
      </c>
      <c r="V31" s="227" t="str">
        <f>CONCATENATE(JOBLIST!K185,IF(W31&lt;2,"",IF(W31=2," &amp; ",", ")),JOBLIST!K186,IF(OR(W31=2,W31=1,W31=0),"",IF(W31=3," &amp; ",", ")),JOBLIST!K187,IF(OR(W31=3,W31=2,W31=1,W31=0),"",IF(W31=4," &amp; ",", ")),JOBLIST!K188,IF(OR(W31=4,W31=3,W31=2,W31=1,W31=0),"",IF(W31&gt;4," &amp; ",", ")),JOBLIST!K189)</f>
        <v/>
      </c>
      <c r="W31" s="227">
        <f>COUNTIF('data joblist'!C156:C167,TRUE)</f>
        <v>0</v>
      </c>
      <c r="X31" s="5">
        <v>11</v>
      </c>
      <c r="AA31" s="5" t="str">
        <f ca="1">IF(MATRIX!$G$18&lt;0,"ERROR","Air")</f>
        <v>Air</v>
      </c>
      <c r="AC31" s="20" t="str">
        <f ca="1">IF(MATRIX!G18&lt;0,"ERROR","NCF &amp; I Reg.'67")</f>
        <v>NCF &amp; I Reg.'67</v>
      </c>
      <c r="AF31" s="23" t="e">
        <f ca="1">IF(MATRIX!G18&lt;0,"ERROR",IF(HLOOKUP($AF21,$AH$21:$BM$46,11,FALSE)=0,"",HLOOKUP($AF21,$AH$21:$BM$46,11,FALSE)))</f>
        <v>#N/A</v>
      </c>
      <c r="AH31" s="169"/>
      <c r="AI31" s="15"/>
      <c r="AJ31" s="277" t="s">
        <v>483</v>
      </c>
      <c r="AK31" s="15"/>
      <c r="AL31" s="174"/>
      <c r="AM31" s="169"/>
      <c r="AO31" s="168"/>
      <c r="AP31" s="289" t="s">
        <v>536</v>
      </c>
      <c r="AQ31" s="15"/>
      <c r="AR31" s="15"/>
      <c r="AS31" s="15"/>
      <c r="AT31" s="15"/>
      <c r="AU31" s="15"/>
      <c r="AV31" s="15"/>
      <c r="AW31" s="15"/>
      <c r="AX31" s="15"/>
      <c r="AY31" s="15"/>
      <c r="AZ31" s="15"/>
      <c r="BA31" s="15"/>
      <c r="BB31" s="15"/>
      <c r="BC31" s="15"/>
      <c r="BD31" s="15"/>
      <c r="BE31" s="15"/>
      <c r="BF31" s="15"/>
      <c r="BG31" s="15"/>
      <c r="BH31" s="15"/>
      <c r="BI31" s="15"/>
      <c r="BJ31" s="15"/>
      <c r="BK31" s="15"/>
      <c r="BL31" s="15"/>
      <c r="BM31" s="15"/>
    </row>
    <row r="32" spans="2:72">
      <c r="B32" s="96"/>
      <c r="C32" s="104"/>
      <c r="D32" s="106"/>
      <c r="E32" s="97"/>
      <c r="I32" s="5">
        <v>9</v>
      </c>
      <c r="J32" s="37" t="e">
        <f>VLOOKUP('data joblist'!$C$173,$X$21:$AF$40,2,FALSE)</f>
        <v>#N/A</v>
      </c>
      <c r="K32" s="37" t="e">
        <f>VLOOKUP('data joblist'!$C$175,$X$21:$AF$40,4,FALSE)</f>
        <v>#N/A</v>
      </c>
      <c r="L32" s="37" t="e">
        <f>HLOOKUP(K32,AF222:AF241,SUM('data joblist'!$C$176+1),FALSE)</f>
        <v>#N/A</v>
      </c>
      <c r="M32" s="37" t="e">
        <f>VLOOKUP('data joblist'!$C$177,$X$21:$AF$40,5,FALSE)</f>
        <v>#N/A</v>
      </c>
      <c r="N32" s="37" t="e">
        <f>VLOOKUP('data joblist'!$C$189,$X$21:$AF$41,6,FALSE)</f>
        <v>#N/A</v>
      </c>
      <c r="O32" s="37">
        <f>'data joblist'!$C$190</f>
        <v>0</v>
      </c>
      <c r="P32" s="39">
        <f>'data joblist'!$C$191</f>
        <v>0</v>
      </c>
      <c r="Q32" s="35" t="str">
        <f>IF(D173=0,"",D173)</f>
        <v/>
      </c>
      <c r="R32" s="35">
        <f>D174</f>
        <v>0</v>
      </c>
      <c r="S32" s="34" t="str">
        <f>IF('data joblist'!C177=TRUE,"Substitute",IF('data joblist'!C185=TRUE,"Isolate",IF('data joblist'!C186=TRUE,"Engineering",IF('data joblist'!C187=TRUE,"Administrative",IF('data joblist'!C188=TRUE,"PPE","")))))</f>
        <v/>
      </c>
      <c r="T32" s="34" t="str">
        <f>IF(OR(S32="",S32="PPE",W32&lt;2),"",IF(AND(S32="Substitute",'data joblist'!C185=TRUE),"Isolate",IF(AND(OR(S32="Substitute",S32="Isolate"),'data joblist'!C186=TRUE),"Engineering",IF(AND(OR(S32="Substitute",S32="Isolate",S32="Engineering"),'data joblist'!C187=TRUE),"Administrative",IF(AND(OR(S32="Engineering",S32="Isolate",S32="Substitute",S32="administrative"),'data joblist'!C188=TRUE),"PPE",IF(AND(S32="Administrative",'data joblist'!C188=TRUE),"PPE","SALAH"))))))</f>
        <v/>
      </c>
      <c r="U32" s="34" t="str">
        <f>IF(OR(T32="",T32="PPE",S32="Administrative","V24"&lt;3),"",IF(AND(OR(T32="Substitute",T32="Isolate"),'data joblist'!C186=TRUE),"Engineering",IF(AND(OR(T32="Substitute",T32="Isolate",T32="Engineering"),'data joblist'!C187=TRUE),"Administrative",IF(AND(OR(T32="Engineering",T32="Isolate",T32="Substitute",T32="administrative"),'data joblist'!C188=TRUE),"PPE",""))))</f>
        <v/>
      </c>
      <c r="V32" s="227" t="str">
        <f>CONCATENATE(JOBLIST!K206,IF(W32&lt;2,"",IF(W32=2," &amp; ",", ")),JOBLIST!K207,IF(OR(W32=2,W32=1,W32=0),"",IF(W32=3," &amp; ",", ")),JOBLIST!K208,IF(OR(W32=3,W32=2,W32=1,W32=0),"",IF(W32=4," &amp; ",", ")),JOBLIST!K209,IF(OR(W32=4,W32=3,W32=2,W32=1,W32=0),"",IF(W32&gt;4," &amp; ",", ")),JOBLIST!K210)</f>
        <v/>
      </c>
      <c r="W32" s="227">
        <f>COUNTIF('data joblist'!C177:C188,TRUE)</f>
        <v>0</v>
      </c>
      <c r="X32" s="5">
        <v>12</v>
      </c>
      <c r="AA32" s="5" t="str">
        <f ca="1">IF(MATRIX!$G$18&lt;0,"ERROR","Noise")</f>
        <v>Noise</v>
      </c>
      <c r="AC32" s="5" t="str">
        <f ca="1">IF(MATRIX!G18&lt;0,"ERROR","CLASS Reg.'13")</f>
        <v>CLASS Reg.'13</v>
      </c>
      <c r="AF32" s="23" t="e">
        <f ca="1">IF(MATRIX!G18&lt;0,"ERROR",IF(HLOOKUP($AF21,$AH$21:$BM$46,12,FALSE)=0,"",HLOOKUP($AF21,$AH$21:$BM$46,12,FALSE)))</f>
        <v>#N/A</v>
      </c>
      <c r="AH32" s="168"/>
      <c r="AI32" s="15"/>
      <c r="AJ32" s="275" t="s">
        <v>484</v>
      </c>
      <c r="AK32" s="15"/>
      <c r="AL32" s="174"/>
      <c r="AM32" s="15"/>
      <c r="AN32" s="15"/>
      <c r="AO32" s="177"/>
      <c r="AP32" s="288" t="s">
        <v>537</v>
      </c>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T32" s="72"/>
    </row>
    <row r="33" spans="2:72" ht="25.5">
      <c r="B33" s="96"/>
      <c r="C33" s="104"/>
      <c r="D33" s="96"/>
      <c r="E33" s="96"/>
      <c r="H33" s="20"/>
      <c r="I33" s="5">
        <v>10</v>
      </c>
      <c r="J33" s="137" t="e">
        <f>VLOOKUP('data joblist'!$C$194,$X$21:$AF$40,2,FALSE)</f>
        <v>#N/A</v>
      </c>
      <c r="K33" s="137" t="e">
        <f>VLOOKUP('data joblist'!$C$196,$X$21:$AF$40,4,FALSE)</f>
        <v>#N/A</v>
      </c>
      <c r="L33" s="137" t="e">
        <f>HLOOKUP(K33,AF247:AF267,SUM('data joblist'!$C$197+1),FALSE)</f>
        <v>#N/A</v>
      </c>
      <c r="M33" s="137" t="e">
        <f>VLOOKUP('data joblist'!$C$198,$X$21:$AF$40,5,FALSE)</f>
        <v>#N/A</v>
      </c>
      <c r="N33" s="137" t="e">
        <f>VLOOKUP('data joblist'!$C$210,$X$21:$AF$41,6,FALSE)</f>
        <v>#N/A</v>
      </c>
      <c r="O33" s="137">
        <f>'data joblist'!$C$211</f>
        <v>0</v>
      </c>
      <c r="P33" s="138">
        <f>'data joblist'!$C$212</f>
        <v>0</v>
      </c>
      <c r="Q33" s="139" t="str">
        <f>IF(D37=0,"",D37)</f>
        <v/>
      </c>
      <c r="R33" s="139">
        <f>D38</f>
        <v>0</v>
      </c>
      <c r="S33" s="139" t="str">
        <f>IF('data joblist'!C198=TRUE,"Substitute",IF('data joblist'!C206=TRUE,"Isolate",IF('data joblist'!C207=TRUE,"Engineering",IF('data joblist'!C208=TRUE,"Administrative",IF('data joblist'!C209=TRUE,"PPE","")))))</f>
        <v/>
      </c>
      <c r="T33" s="139" t="str">
        <f>IF(OR(S33="",S33="PPE",W33&lt;2),"",IF(AND(S33="Substitute",'data joblist'!C206=TRUE),"Isolate",IF(AND(OR(S33="Substitute",S33="Isolate"),'data joblist'!C207=TRUE),"Engineering",IF(AND(OR(S33="Substitute",S33="Isolate",S33="Engineering"),'data joblist'!C208=TRUE),"Administrative",IF(AND(OR(S33="Engineering",S33="Isolate",S33="Substitute",S33="administrative"),'data joblist'!C209=TRUE),"PPE",IF(AND(S33="Administrative",'data joblist'!C209=TRUE),"PPE","SALAH"))))))</f>
        <v/>
      </c>
      <c r="U33" s="139" t="str">
        <f>IF(OR(T33="",T33="PPE",S33="Administrative","V24"&lt;3),"",IF(AND(OR(T33="Substitute",T33="Isolate"),'data joblist'!C207=TRUE),"Engineering",IF(AND(OR(T33="Substitute",T33="Isolate",T33="Engineering"),'data joblist'!C208=TRUE),"Administrative",IF(AND(OR(T33="Engineering",T33="Isolate",T33="Substitute",T33="administrative"),'data joblist'!C209=TRUE),"PPE",""))))</f>
        <v/>
      </c>
      <c r="V33" s="228" t="str">
        <f t="shared" ref="V33:V41" si="0">CONCATENATE(S33,IF(W33&lt;2,"",IF(W33=2," &amp; ",", ")),T33,IF(OR(W33=2,W33=1,W33=0),"",IF(W33&gt;2," &amp; ",", ")),U33)</f>
        <v/>
      </c>
      <c r="W33" s="228">
        <f>COUNTIF('data joblist'!C198:C209,TRUE)</f>
        <v>0</v>
      </c>
      <c r="X33" s="5">
        <v>13</v>
      </c>
      <c r="AA33" s="5" t="str">
        <f ca="1">IF(MATRIX!$G$18&lt;0,"ERROR","Fuel")</f>
        <v>Fuel</v>
      </c>
      <c r="AC33" s="75" t="str">
        <f ca="1">IF(MATRIX!G18&lt;0,"ERROR","SHW Reg '70")</f>
        <v>SHW Reg '70</v>
      </c>
      <c r="AF33" s="23" t="e">
        <f ca="1">IF(MATRIX!G18&lt;0,"ERROR",IF(HLOOKUP($AF21,$AH$21:$BM$46,13,FALSE)=0,"",HLOOKUP($AF21,$AH$21:$BM$46,13,FALSE)))</f>
        <v>#N/A</v>
      </c>
      <c r="AH33" s="168"/>
      <c r="AI33" s="15"/>
      <c r="AJ33" s="276" t="s">
        <v>485</v>
      </c>
      <c r="AK33" s="15"/>
      <c r="AL33" s="174"/>
      <c r="AM33" s="15"/>
      <c r="AN33" s="15"/>
      <c r="AO33" s="168"/>
      <c r="AP33" s="289" t="s">
        <v>538</v>
      </c>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T33" s="72"/>
    </row>
    <row r="34" spans="2:72" ht="25.5">
      <c r="B34" s="96"/>
      <c r="C34" s="104"/>
      <c r="D34" s="96"/>
      <c r="E34" s="97"/>
      <c r="H34" s="20"/>
      <c r="I34" s="20">
        <v>11</v>
      </c>
      <c r="J34" s="137" t="e">
        <f>VLOOKUP('data joblist'!$C$215,$X$21:$AF$40,2,FALSE)</f>
        <v>#N/A</v>
      </c>
      <c r="K34" s="140" t="e">
        <f>VLOOKUP('data joblist'!$C$217,$X$21:$AF$40,4,FALSE)</f>
        <v>#N/A</v>
      </c>
      <c r="L34" s="140" t="e">
        <f>HLOOKUP(K34,AF271:AF291,SUM('data joblist'!$C$218+1),FALSE)</f>
        <v>#N/A</v>
      </c>
      <c r="M34" s="140" t="e">
        <f>VLOOKUP('data joblist'!$C$219,$X$21:$AF$40,5,FALSE)</f>
        <v>#N/A</v>
      </c>
      <c r="N34" s="140" t="e">
        <f>VLOOKUP('data joblist'!$C$231,$X$21:$AF$41,6,FALSE)</f>
        <v>#N/A</v>
      </c>
      <c r="O34" s="140">
        <f>'data joblist'!C232</f>
        <v>0</v>
      </c>
      <c r="P34" s="141">
        <f>'data joblist'!C233</f>
        <v>0</v>
      </c>
      <c r="Q34" s="142" t="str">
        <f>IF(D55=0,"",D55)</f>
        <v/>
      </c>
      <c r="R34" s="142">
        <f>D56</f>
        <v>0</v>
      </c>
      <c r="S34" s="139" t="str">
        <f>IF('data joblist'!C219=TRUE,"Substitute",IF('data joblist'!C227=TRUE,"Isolate",IF('data joblist'!C228=TRUE,"Engineering",IF('data joblist'!C229=TRUE,"Administrative",IF('data joblist'!C230=TRUE,"PPE","")))))</f>
        <v/>
      </c>
      <c r="T34" s="139" t="str">
        <f>IF(OR(S34="",S34="PPE",W34&lt;2),"",IF(AND(S34="Substitute",'data joblist'!C227=TRUE),"Isolate",IF(AND(OR(S34="Substitute",S34="Isolate"),'data joblist'!C228=TRUE),"Engineering",IF(AND(OR(S34="Substitute",S34="Isolate",S34="Engineering"),'data joblist'!C229=TRUE),"Administrative",IF(AND(OR(S34="Engineering",S34="Isolate",S34="Substitute",S34="administrative"),'data joblist'!C230=TRUE),"PPE",IF(AND(S34="Administrative",'data joblist'!C230=TRUE),"PPE","SALAH"))))))</f>
        <v/>
      </c>
      <c r="U34" s="139" t="str">
        <f>IF(OR(T34="",T34="PPE",S34="Administrative","V24"&lt;3),"",IF(AND(OR(T34="Substitute",T34="Isolate"),'data joblist'!C228=TRUE),"Engineering",IF(AND(OR(T34="Substitute",T34="Isolate",T34="Engineering"),'data joblist'!C229=TRUE),"Administrative",IF(AND(OR(T34="Engineering",T34="Isolate",T34="Substitute",T34="administrative"),'data joblist'!C230=TRUE),"PPE",""))))</f>
        <v/>
      </c>
      <c r="V34" s="228" t="str">
        <f t="shared" si="0"/>
        <v/>
      </c>
      <c r="W34" s="228">
        <f>COUNTIF('data joblist'!C219:C230,TRUE)</f>
        <v>0</v>
      </c>
      <c r="X34" s="5">
        <v>14</v>
      </c>
      <c r="AA34" s="5" t="str">
        <f ca="1">IF(MATRIX!$G$18&lt;0,"ERROR","Material")</f>
        <v>Material</v>
      </c>
      <c r="AC34" s="75" t="str">
        <f ca="1">IF(MATRIX!G18&lt;0,"ERROR","SHC Reg 94")</f>
        <v>SHC Reg 94</v>
      </c>
      <c r="AF34" s="23" t="e">
        <f ca="1">IF(MATRIX!G18&lt;0,"ERROR",IF(HLOOKUP($AF21,$AH$21:$BM$46,14,FALSE)=0,"",HLOOKUP($AF21,$AH$21:$BM$46,14,FALSE)))</f>
        <v>#N/A</v>
      </c>
      <c r="AH34" s="168"/>
      <c r="AI34" s="15"/>
      <c r="AJ34" s="275" t="s">
        <v>486</v>
      </c>
      <c r="AK34" s="15"/>
      <c r="AL34" s="15"/>
      <c r="AM34" s="15"/>
      <c r="AN34" s="15"/>
      <c r="AO34" s="168"/>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row>
    <row r="35" spans="2:72" ht="25.5">
      <c r="B35" s="96"/>
      <c r="C35" s="104"/>
      <c r="D35" s="96"/>
      <c r="E35" s="97"/>
      <c r="H35" s="20"/>
      <c r="I35" s="5">
        <v>12</v>
      </c>
      <c r="J35" s="137" t="e">
        <f>VLOOKUP('data joblist'!$C$236,$X$21:$AF$40,2,FALSE)</f>
        <v>#N/A</v>
      </c>
      <c r="K35" s="140" t="e">
        <f>VLOOKUP('data joblist'!$C$238,$X$21:$AF$40,4,FALSE)</f>
        <v>#N/A</v>
      </c>
      <c r="L35" s="140" t="e">
        <f>HLOOKUP(K35,AF296:AF316,SUM('data joblist'!$C$239+1),FALSE)</f>
        <v>#N/A</v>
      </c>
      <c r="M35" s="140" t="e">
        <f>VLOOKUP('data joblist'!$C$240,$X$21:$AF$40,5,FALSE)</f>
        <v>#N/A</v>
      </c>
      <c r="N35" s="140" t="e">
        <f>VLOOKUP('data joblist'!$C$252,$X$21:$AF$41,6,FALSE)</f>
        <v>#N/A</v>
      </c>
      <c r="O35" s="140">
        <f>'data joblist'!$C$253</f>
        <v>0</v>
      </c>
      <c r="P35" s="141">
        <f>'data joblist'!$C$254</f>
        <v>0</v>
      </c>
      <c r="Q35" s="142" t="str">
        <f>IF(D73=0,"",D73)</f>
        <v/>
      </c>
      <c r="R35" s="142">
        <f>D74</f>
        <v>0</v>
      </c>
      <c r="S35" s="139" t="str">
        <f>IF('data joblist'!C240=TRUE,"Substitute",IF('data joblist'!C248=TRUE,"Isolate",IF('data joblist'!C249=TRUE,"Engineering",IF('data joblist'!C250=TRUE,"Administrative",IF('data joblist'!C251=TRUE,"PPE","")))))</f>
        <v/>
      </c>
      <c r="T35" s="139" t="str">
        <f>IF(OR(S35="",S35="PPE",W35&lt;2),"",IF(AND(S35="Substitute",'data joblist'!C248=TRUE),"Isolate",IF(AND(OR(S35="Substitute",S35="Isolate"),'data joblist'!C249=TRUE),"Engineering",IF(AND(OR(S35="Substitute",S35="Isolate",S35="Engineering"),'data joblist'!C250=TRUE),"Administrative",IF(AND(OR(S35="Engineering",S35="Isolate",S35="Substitute",S35="administrative"),'data joblist'!C251=TRUE),"PPE",IF(AND(S35="Administrative",'data joblist'!C251=TRUE),"PPE","SALAH"))))))</f>
        <v/>
      </c>
      <c r="U35" s="139" t="str">
        <f>IF(OR(T35="",T35="PPE",S35="Administrative","V24"&lt;3),"",IF(AND(OR(T35="Substitute",T35="Isolate"),'data joblist'!C249=TRUE),"Engineering",IF(AND(OR(T35="Substitute",T35="Isolate",T35="Engineering"),'data joblist'!C250=TRUE),"Administrative",IF(AND(OR(T35="Engineering",T35="Isolate",T35="Substitute",T35="administrative"),'data joblist'!C251=TRUE),"PPE",""))))</f>
        <v/>
      </c>
      <c r="V35" s="228" t="str">
        <f t="shared" si="0"/>
        <v/>
      </c>
      <c r="W35" s="228">
        <f>COUNTIF('data joblist'!C240:C251,TRUE)</f>
        <v>0</v>
      </c>
      <c r="X35" s="5">
        <v>15</v>
      </c>
      <c r="AA35" s="5" t="str">
        <f ca="1">IF(MATRIX!$G$18&lt;0,"ERROR","Smoke")</f>
        <v>Smoke</v>
      </c>
      <c r="AC35" s="5" t="str">
        <f ca="1">IF(MATRIX!G18&lt;0,"ERROR","SB&amp;UPV Reg'70")</f>
        <v>SB&amp;UPV Reg'70</v>
      </c>
      <c r="AE35" s="20"/>
      <c r="AF35" s="23" t="e">
        <f ca="1">IF(MATRIX!G18&lt;0,"ERROR",IF(HLOOKUP($AF21,$AH$21:$BM$46,15,FALSE)=0,"",HLOOKUP($AF21,$AH$21:$BM$46,15,FALSE)))</f>
        <v>#N/A</v>
      </c>
      <c r="AH35" s="168"/>
      <c r="AI35" s="15"/>
      <c r="AJ35" s="279" t="s">
        <v>487</v>
      </c>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row>
    <row r="36" spans="2:72" ht="25.5">
      <c r="B36" s="96"/>
      <c r="C36" s="96"/>
      <c r="D36" s="96"/>
      <c r="E36" s="96"/>
      <c r="G36" s="24"/>
      <c r="I36" s="5">
        <v>13</v>
      </c>
      <c r="J36" s="140" t="e">
        <f>VLOOKUP('data joblist'!$C$257,$X$21:$AF$40,2,FALSE)</f>
        <v>#N/A</v>
      </c>
      <c r="K36" s="140" t="e">
        <f>VLOOKUP('data joblist'!$C$259,$X$21:$AF$40,4,FALSE)</f>
        <v>#N/A</v>
      </c>
      <c r="L36" s="140" t="e">
        <f>HLOOKUP(K36,AF321:AF341,SUM('data joblist'!$C$260+1),FALSE)</f>
        <v>#N/A</v>
      </c>
      <c r="M36" s="140" t="e">
        <f>VLOOKUP('data joblist'!$C$261,$X$21:$AF$40,5,FALSE)</f>
        <v>#N/A</v>
      </c>
      <c r="N36" s="140" t="e">
        <f>VLOOKUP('data joblist'!$C$273,$X$21:$AF$41,6,FALSE)</f>
        <v>#N/A</v>
      </c>
      <c r="O36" s="143">
        <f>'data joblist'!$C$274</f>
        <v>0</v>
      </c>
      <c r="P36" s="141">
        <f>'data joblist'!$C$275</f>
        <v>0</v>
      </c>
      <c r="Q36" s="142" t="str">
        <f>IF(D91=0,"",D91)</f>
        <v/>
      </c>
      <c r="R36" s="142">
        <f>D92</f>
        <v>0</v>
      </c>
      <c r="S36" s="139" t="str">
        <f>IF('data joblist'!C261=TRUE,"Substitute",IF('data joblist'!C269=TRUE,"Isolate",IF('data joblist'!C270=TRUE,"Engineering",IF('data joblist'!C271=TRUE,"Administrative",IF('data joblist'!C272=TRUE,"PPE","")))))</f>
        <v/>
      </c>
      <c r="T36" s="139" t="str">
        <f>IF(OR(S36="",S36="PPE",W36&lt;2),"",IF(AND(S36="Substitute",'data joblist'!C269=TRUE),"Isolate",IF(AND(OR(S36="Substitute",S36="Isolate"),'data joblist'!C270=TRUE),"Engineering",IF(AND(OR(S36="Substitute",S36="Isolate",S36="Engineering"),'data joblist'!C271=TRUE),"Administrative",IF(AND(OR(S36="Engineering",S36="Isolate",S36="Substitute",S36="administrative"),'data joblist'!C272=TRUE),"PPE",IF(AND(S36="Administrative",'data joblist'!C272=TRUE),"PPE","SALAH"))))))</f>
        <v/>
      </c>
      <c r="U36" s="139" t="str">
        <f>IF(OR(T36="",T36="PPE",S36="Administrative","V24"&lt;3),"",IF(AND(OR(T36="Substitute",T36="Isolate"),'data joblist'!C270=TRUE),"Engineering",IF(AND(OR(T36="Substitute",T36="Isolate",T36="Engineering"),'data joblist'!C271=TRUE),"Administrative",IF(AND(OR(T36="Engineering",T36="Isolate",T36="Substitute",T36="administrative"),'data joblist'!C272=TRUE),"PPE",""))))</f>
        <v/>
      </c>
      <c r="V36" s="228" t="str">
        <f t="shared" si="0"/>
        <v/>
      </c>
      <c r="W36" s="228">
        <f>COUNTIF('data joblist'!C261:C272,TRUE)</f>
        <v>0</v>
      </c>
      <c r="X36" s="5">
        <v>16</v>
      </c>
      <c r="AA36" s="5" t="str">
        <f ca="1">IF(MATRIX!$G$18&lt;0,"ERROR","Land used")</f>
        <v>Land used</v>
      </c>
      <c r="AC36" s="5" t="str">
        <f ca="1">IF(MATRIX!G18&lt;0,"ERROR","BOWEC Reg.'86")</f>
        <v>BOWEC Reg.'86</v>
      </c>
      <c r="AF36" s="23" t="e">
        <f ca="1">IF(MATRIX!G18&lt;0,"ERROR",IF(HLOOKUP($AF21,$AH$21:$BM$46,16,FALSE)=0,"",HLOOKUP($AF21,$AH$21:$BM$46,16,FALSE)))</f>
        <v>#N/A</v>
      </c>
      <c r="AH36" s="168"/>
      <c r="AI36" s="15"/>
      <c r="AJ36" s="280" t="s">
        <v>488</v>
      </c>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row>
    <row r="37" spans="2:72" ht="25.5">
      <c r="B37" s="96"/>
      <c r="C37" s="96"/>
      <c r="D37" s="96"/>
      <c r="E37" s="97"/>
      <c r="I37" s="20">
        <v>14</v>
      </c>
      <c r="J37" s="140" t="e">
        <f>VLOOKUP('data joblist'!$C$278,$X$21:$AF$40,2,FALSE)</f>
        <v>#N/A</v>
      </c>
      <c r="K37" s="140" t="e">
        <f>VLOOKUP('data joblist'!$C$280,$X$21:$AF$40,4,FALSE)</f>
        <v>#N/A</v>
      </c>
      <c r="L37" s="140" t="e">
        <f>HLOOKUP(K37,AF347:AF367,SUM('data joblist'!$C$281+1),FALSE)</f>
        <v>#N/A</v>
      </c>
      <c r="M37" s="140" t="e">
        <f>VLOOKUP('data joblist'!$C$282,$X$21:$AF$40,5,FALSE)</f>
        <v>#N/A</v>
      </c>
      <c r="N37" s="140" t="e">
        <f>VLOOKUP('data joblist'!$C$294,$X$21:$AF$41,6,FALSE)</f>
        <v>#N/A</v>
      </c>
      <c r="O37" s="140">
        <f>'data joblist'!$C$295</f>
        <v>0</v>
      </c>
      <c r="P37" s="141">
        <f>'data joblist'!$C$296</f>
        <v>0</v>
      </c>
      <c r="Q37" s="142" t="str">
        <f>IF(D109=0,"",D109)</f>
        <v/>
      </c>
      <c r="R37" s="142">
        <f>D110</f>
        <v>0</v>
      </c>
      <c r="S37" s="139" t="str">
        <f>IF('data joblist'!C282=TRUE,"Substitute",IF('data joblist'!C290=TRUE,"Isolate",IF('data joblist'!C291=TRUE,"Engineering",IF('data joblist'!C292=TRUE,"Administrative",IF('data joblist'!C293=TRUE,"PPE","")))))</f>
        <v/>
      </c>
      <c r="T37" s="139" t="str">
        <f>IF(OR(S37="",S37="PPE",W37&lt;2),"",IF(AND(S37="Substitute",'data joblist'!C290=TRUE),"Isolate",IF(AND(OR(S37="Substitute",S37="Isolate"),'data joblist'!C291=TRUE),"Engineering",IF(AND(OR(S37="Substitute",S37="Isolate",S37="Engineering"),'data joblist'!C292=TRUE),"Administrative",IF(AND(OR(S37="Engineering",S37="Isolate",S37="Substitute",S37="administrative"),'data joblist'!C293=TRUE),"PPE",IF(AND(S37="Administrative",'data joblist'!C293=TRUE),"PPE","SALAH"))))))</f>
        <v/>
      </c>
      <c r="U37" s="139" t="str">
        <f>IF(OR(T37="",T37="PPE",S37="Administrative","V24"&lt;3),"",IF(AND(OR(T37="Substitute",T37="Isolate"),'data joblist'!C291=TRUE),"Engineering",IF(AND(OR(T37="Substitute",T37="Isolate",T37="Engineering"),'data joblist'!C292=TRUE),"Administrative",IF(AND(OR(T37="Engineering",T37="Isolate",T37="Substitute",T37="administrative"),'data joblist'!C293=TRUE),"PPE",""))))</f>
        <v/>
      </c>
      <c r="V37" s="228" t="str">
        <f t="shared" si="0"/>
        <v/>
      </c>
      <c r="W37" s="228">
        <f>COUNTIF('data joblist'!C282:C293,TRUE)</f>
        <v>0</v>
      </c>
      <c r="X37" s="5">
        <v>17</v>
      </c>
      <c r="AA37" s="5" t="str">
        <f ca="1">IF(MATRIX!$G$18&lt;0,"ERROR","Other supplies")</f>
        <v>Other supplies</v>
      </c>
      <c r="AC37" s="5" t="str">
        <f ca="1">IF(MATRIX!G18&lt;0,"ERROR","Fire Cert. Reg.'01")</f>
        <v>Fire Cert. Reg.'01</v>
      </c>
      <c r="AF37" s="23" t="e">
        <f ca="1">IF(MATRIX!G18&lt;0,"ERROR",IF(HLOOKUP($AF21,$AH$21:$BM$46,17,FALSE)=0,"",HLOOKUP($AF21,$AH$21:$BM$46,17,FALSE)))</f>
        <v>#N/A</v>
      </c>
      <c r="AH37" s="168"/>
      <c r="AI37" s="15"/>
      <c r="AJ37" s="279" t="s">
        <v>489</v>
      </c>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row>
    <row r="38" spans="2:72">
      <c r="B38" s="102"/>
      <c r="C38" s="102"/>
      <c r="D38" s="102"/>
      <c r="E38" s="102"/>
      <c r="F38" s="31"/>
      <c r="I38" s="5">
        <v>15</v>
      </c>
      <c r="J38" s="140" t="e">
        <f>VLOOKUP('data joblist'!$C$299,$X$21:$AF$40,2,FALSE)</f>
        <v>#N/A</v>
      </c>
      <c r="K38" s="140" t="e">
        <f>VLOOKUP('data joblist'!$C$301,$X$21:$AF$40,4,FALSE)</f>
        <v>#N/A</v>
      </c>
      <c r="L38" s="140" t="e">
        <f>HLOOKUP(K38,AF372:AF392,SUM('data joblist'!$C$302+1),FALSE)</f>
        <v>#N/A</v>
      </c>
      <c r="M38" s="140" t="e">
        <f>VLOOKUP('data joblist'!$C$303,$X$21:$AF$40,5,FALSE)</f>
        <v>#N/A</v>
      </c>
      <c r="N38" s="140" t="e">
        <f>VLOOKUP('data joblist'!$C$315,$X$21:$AF$41,6,FALSE)</f>
        <v>#N/A</v>
      </c>
      <c r="O38" s="140">
        <f>'data joblist'!$C$316</f>
        <v>0</v>
      </c>
      <c r="P38" s="141">
        <f>'data joblist'!$C$317</f>
        <v>0</v>
      </c>
      <c r="Q38" s="142" t="str">
        <f>IF(D127=0,"",D127)</f>
        <v/>
      </c>
      <c r="R38" s="142">
        <f>D128</f>
        <v>0</v>
      </c>
      <c r="S38" s="139" t="str">
        <f>IF('data joblist'!C303=TRUE,"Substitute",IF('data joblist'!C311=TRUE,"Isolate",IF('data joblist'!C312=TRUE,"Engineering",IF('data joblist'!C313=TRUE,"Administrative",IF('data joblist'!C314=TRUE,"PPE","")))))</f>
        <v/>
      </c>
      <c r="T38" s="139" t="str">
        <f>IF(OR(S38="",S38="PPE",W38&lt;2),"",IF(AND(S38="Substitute",'data joblist'!C311=TRUE),"Isolate",IF(AND(OR(S38="Substitute",S38="Isolate"),'data joblist'!C312=TRUE),"Engineering",IF(AND(OR(S38="Substitute",S38="Isolate",S38="Engineering"),'data joblist'!C313=TRUE),"Administrative",IF(AND(OR(S38="Engineering",S38="Isolate",S38="Substitute",S38="administrative"),'data joblist'!C314=TRUE),"PPE",IF(AND(S38="Administrative",'data joblist'!C314=TRUE),"PPE","SALAH"))))))</f>
        <v/>
      </c>
      <c r="U38" s="139" t="str">
        <f>IF(OR(T38="",T38="PPE",S38="Administrative","V24"&lt;3),"",IF(AND(OR(T38="Substitute",T38="Isolate"),'data joblist'!C312=TRUE),"Engineering",IF(AND(OR(T38="Substitute",T38="Isolate",T38="Engineering"),'data joblist'!C313=TRUE),"Administrative",IF(AND(OR(T38="Engineering",T38="Isolate",T38="Substitute",T38="administrative"),'data joblist'!C314=TRUE),"PPE",""))))</f>
        <v/>
      </c>
      <c r="V38" s="228" t="str">
        <f t="shared" si="0"/>
        <v/>
      </c>
      <c r="W38" s="228">
        <f>COUNTIF('data joblist'!C303:C314,TRUE)</f>
        <v>0</v>
      </c>
      <c r="X38" s="5">
        <v>18</v>
      </c>
      <c r="AC38" s="5" t="str">
        <f ca="1">IF(MATRIX!G18&lt;0,"ERROR","Mineral Dust Reg.'89")</f>
        <v>Mineral Dust Reg.'89</v>
      </c>
      <c r="AF38" s="23" t="e">
        <f ca="1">IF(MATRIX!G18&lt;0,"ERROR",IF(HLOOKUP($AF21,$AH$21:$BM$46,18,FALSE)=0,"",HLOOKUP($AF21,$AH$21:$BM$46,18,FALSE)))</f>
        <v>#N/A</v>
      </c>
      <c r="AH38" s="170"/>
      <c r="AI38" s="15"/>
      <c r="AJ38" s="280" t="s">
        <v>490</v>
      </c>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row>
    <row r="39" spans="2:72">
      <c r="B39" s="96"/>
      <c r="C39" s="96"/>
      <c r="D39" s="96"/>
      <c r="E39" s="97"/>
      <c r="I39" s="5">
        <v>16</v>
      </c>
      <c r="J39" s="140" t="e">
        <f>VLOOKUP('data joblist'!$C$320,$X$21:$AF$40,2,FALSE)</f>
        <v>#N/A</v>
      </c>
      <c r="K39" s="140" t="e">
        <f>VLOOKUP('data joblist'!$C$322,$X$21:$AF$40,4,FALSE)</f>
        <v>#N/A</v>
      </c>
      <c r="L39" s="140" t="e">
        <f>HLOOKUP(K39,AF397:AF417,SUM('data joblist'!$C$323+1),FALSE)</f>
        <v>#N/A</v>
      </c>
      <c r="M39" s="140" t="e">
        <f>VLOOKUP('data joblist'!$C$324,$X$21:$AF$40,5,FALSE)</f>
        <v>#N/A</v>
      </c>
      <c r="N39" s="140" t="e">
        <f>VLOOKUP('data joblist'!$C$336,$X$21:$AF$41,6,FALSE)</f>
        <v>#N/A</v>
      </c>
      <c r="O39" s="140">
        <f>'data joblist'!$C$337</f>
        <v>0</v>
      </c>
      <c r="P39" s="141">
        <f>'data joblist'!$C$338</f>
        <v>0</v>
      </c>
      <c r="Q39" s="142" t="str">
        <f>IF(D145=0,"",D145)</f>
        <v/>
      </c>
      <c r="R39" s="142">
        <f>D146</f>
        <v>0</v>
      </c>
      <c r="S39" s="139" t="str">
        <f>IF('data joblist'!C324=TRUE,"Substitute",IF('data joblist'!C332=TRUE,"Isolate",IF('data joblist'!C333=TRUE,"Engineering",IF('data joblist'!C334=TRUE,"Administrative",IF('data joblist'!C335=TRUE,"PPE","")))))</f>
        <v/>
      </c>
      <c r="T39" s="139" t="str">
        <f>IF(OR(S39="",S39="PPE",W39&lt;2),"",IF(AND(S39="Substitute",'data joblist'!C332=TRUE),"Isolate",IF(AND(OR(S39="Substitute",S39="Isolate"),'data joblist'!C333=TRUE),"Engineering",IF(AND(OR(S39="Substitute",S39="Isolate",S39="Engineering"),'data joblist'!C334=TRUE),"Administrative",IF(AND(OR(S39="Engineering",S39="Isolate",S39="Substitute",S39="administrative"),'data joblist'!C335=TRUE),"PPE",IF(AND(S39="Administrative",'data joblist'!C335=TRUE),"PPE","SALAH"))))))</f>
        <v/>
      </c>
      <c r="U39" s="139" t="str">
        <f>IF(OR(T39="",T39="PPE",S39="Administrative","V24"&lt;3),"",IF(AND(OR(T39="Substitute",T39="Isolate"),'data joblist'!C333=TRUE),"Engineering",IF(AND(OR(T39="Substitute",T39="Isolate",T39="Engineering"),'data joblist'!C334=TRUE),"Administrative",IF(AND(OR(T39="Engineering",T39="Isolate",T39="Substitute",T39="administrative"),'data joblist'!C335=TRUE),"PPE",""))))</f>
        <v/>
      </c>
      <c r="V39" s="228" t="str">
        <f t="shared" si="0"/>
        <v/>
      </c>
      <c r="W39" s="228">
        <f>COUNTIF('data joblist'!C324:C335,TRUE)</f>
        <v>0</v>
      </c>
      <c r="X39" s="5">
        <v>19</v>
      </c>
      <c r="AC39" s="75" t="str">
        <f ca="1">IF(MATRIX!G18&lt;0,"ERROR","CIMAH Reg.'96")</f>
        <v>CIMAH Reg.'96</v>
      </c>
      <c r="AF39" s="23" t="e">
        <f ca="1">IF(MATRIX!G18&lt;0,"ERROR",IF(HLOOKUP($AF21,$AH$21:$BM$46,19,FALSE)=0,"",HLOOKUP($AF21,$AH$21:$BM$46,19,FALSE)))</f>
        <v>#N/A</v>
      </c>
      <c r="AH39" s="168"/>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row>
    <row r="40" spans="2:72">
      <c r="B40" s="96"/>
      <c r="C40" s="102"/>
      <c r="D40" s="96"/>
      <c r="E40" s="97"/>
      <c r="I40" s="20">
        <v>17</v>
      </c>
      <c r="J40" s="140" t="e">
        <f>VLOOKUP('data joblist'!$C$341,$X$21:$AF$40,2,FALSE)</f>
        <v>#N/A</v>
      </c>
      <c r="K40" s="140" t="e">
        <f>VLOOKUP('data joblist'!$C$343,$X$21:$AF$40,4,FALSE)</f>
        <v>#N/A</v>
      </c>
      <c r="L40" s="140" t="e">
        <f>HLOOKUP(K40,AF422:AF442,SUM('data joblist'!$C$344+1),FALSE)</f>
        <v>#N/A</v>
      </c>
      <c r="M40" s="140" t="e">
        <f>VLOOKUP('data joblist'!$C$345,$X$21:$AF$40,5,FALSE)</f>
        <v>#N/A</v>
      </c>
      <c r="N40" s="140" t="e">
        <f>VLOOKUP('data joblist'!$C$357,$X$21:$AF$41,6,FALSE)</f>
        <v>#N/A</v>
      </c>
      <c r="O40" s="140">
        <f>'data joblist'!$C$358</f>
        <v>0</v>
      </c>
      <c r="P40" s="141">
        <f>'data joblist'!$C$359</f>
        <v>0</v>
      </c>
      <c r="Q40" s="142" t="str">
        <f>IF(D164=0,"",D164)</f>
        <v/>
      </c>
      <c r="R40" s="142">
        <f>D165</f>
        <v>0</v>
      </c>
      <c r="S40" s="139" t="str">
        <f>IF('data joblist'!C345=TRUE,"Substitute",IF('data joblist'!C353=TRUE,"Isolate",IF('data joblist'!C354=TRUE,"Engineering",IF('data joblist'!C355=TRUE,"Administrative",IF('data joblist'!C356=TRUE,"PPE","")))))</f>
        <v/>
      </c>
      <c r="T40" s="139" t="str">
        <f>IF(OR(S40="",S40="PPE",W40&lt;2),"",IF(AND(S40="Substitute",'data joblist'!C353=TRUE),"Isolate",IF(AND(OR(S40="Substitute",S40="Isolate"),'data joblist'!C354=TRUE),"Engineering",IF(AND(OR(S40="Substitute",S40="Isolate",S40="Engineering"),'data joblist'!C355=TRUE),"Administrative",IF(AND(OR(S40="Engineering",S40="Isolate",S40="Substitute",S40="administrative"),'data joblist'!C356=TRUE),"PPE",IF(AND(S40="Administrative",'data joblist'!C356=TRUE),"PPE","SALAH"))))))</f>
        <v/>
      </c>
      <c r="U40" s="139" t="str">
        <f>IF(OR(T40="",T40="PPE",S40="Administrative","V24"&lt;3),"",IF(AND(OR(T40="Substitute",T40="Isolate"),'data joblist'!C354=TRUE),"Engineering",IF(AND(OR(T40="Substitute",T40="Isolate",T40="Engineering"),'data joblist'!C355=TRUE),"Administrative",IF(AND(OR(T40="Engineering",T40="Isolate",T40="Substitute",T40="administrative"),'data joblist'!C356=TRUE),"PPE",""))))</f>
        <v/>
      </c>
      <c r="V40" s="228" t="str">
        <f t="shared" si="0"/>
        <v/>
      </c>
      <c r="W40" s="228">
        <f>COUNTIF('data joblist'!C345:C356,TRUE)</f>
        <v>0</v>
      </c>
      <c r="X40" s="5">
        <v>20</v>
      </c>
      <c r="AC40" s="75" t="str">
        <f ca="1">IF(MATRIX!G18&lt;0,"ERROR","FMS Reg.'70")</f>
        <v>FMS Reg.'70</v>
      </c>
      <c r="AF40" s="23" t="e">
        <f ca="1">IF(MATRIX!G18&lt;0,"ERROR",IF(HLOOKUP($AF21,$AH$21:$BM$46,20,FALSE)=0,"",HLOOKUP($AF21,$AH$21:$BM$46,20,FALSE)))</f>
        <v>#N/A</v>
      </c>
      <c r="AH40" s="168"/>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row>
    <row r="41" spans="2:72">
      <c r="B41" s="96"/>
      <c r="C41" s="104"/>
      <c r="D41" s="106"/>
      <c r="E41" s="97"/>
      <c r="H41" s="20"/>
      <c r="I41" s="5">
        <v>18</v>
      </c>
      <c r="J41" s="140" t="e">
        <f>VLOOKUP('data joblist'!$C$362,$X$21:$AF$40,2,FALSE)</f>
        <v>#N/A</v>
      </c>
      <c r="K41" s="140" t="e">
        <f>VLOOKUP('data joblist'!$C$364,$X$21:$AF$40,4,FALSE)</f>
        <v>#N/A</v>
      </c>
      <c r="L41" s="140" t="e">
        <f>HLOOKUP(K41,AF448:AF468,SUM('data joblist'!$C$365+1),FALSE)</f>
        <v>#N/A</v>
      </c>
      <c r="M41" s="140" t="e">
        <f>VLOOKUP('data joblist'!$C$366,$X$21:$AF$40,5,FALSE)</f>
        <v>#N/A</v>
      </c>
      <c r="N41" s="140" t="e">
        <f>VLOOKUP('data joblist'!$C$378,$X$21:$AF$41,6,FALSE)</f>
        <v>#N/A</v>
      </c>
      <c r="O41" s="140">
        <f>'data joblist'!$C$379</f>
        <v>0</v>
      </c>
      <c r="P41" s="141">
        <f>'data joblist'!$C$380</f>
        <v>0</v>
      </c>
      <c r="Q41" s="142" t="str">
        <f>IF(D182=0,"",D182)</f>
        <v/>
      </c>
      <c r="R41" s="142">
        <f>D183</f>
        <v>0</v>
      </c>
      <c r="S41" s="139" t="str">
        <f>IF('data joblist'!C366=TRUE,"Substitute",IF('data joblist'!C374=TRUE,"Isolate",IF('data joblist'!C375=TRUE,"Engineering",IF('data joblist'!C376=TRUE,"Administrative",IF('data joblist'!C377=TRUE,"PPE","")))))</f>
        <v/>
      </c>
      <c r="T41" s="139" t="str">
        <f>IF(OR(S41="",S41="PPE",W41&lt;2),"",IF(AND(S41="Substitute",'data joblist'!C374=TRUE),"Isolate",IF(AND(OR(S41="Substitute",S41="Isolate"),'data joblist'!C375=TRUE),"Engineering",IF(AND(OR(S41="Substitute",S41="Isolate",S41="Engineering"),'data joblist'!C376=TRUE),"Administrative",IF(AND(OR(S41="Engineering",S41="Isolate",S41="Substitute",S41="administrative"),'data joblist'!C377=TRUE),"PPE",IF(AND(S41="Administrative",'data joblist'!C377=TRUE),"PPE","SALAH"))))))</f>
        <v/>
      </c>
      <c r="U41" s="139" t="str">
        <f>IF(OR(T41="",T41="PPE",S41="Administrative","V24"&lt;3),"",IF(AND(OR(T41="Substitute",T41="Isolate"),'data joblist'!C375=TRUE),"Engineering",IF(AND(OR(T41="Substitute",T41="Isolate",T41="Engineering"),'data joblist'!C376=TRUE),"Administrative",IF(AND(OR(T41="Engineering",T41="Isolate",T41="Substitute",T41="administrative"),'data joblist'!C377=TRUE),"PPE",""))))</f>
        <v/>
      </c>
      <c r="V41" s="228" t="str">
        <f t="shared" si="0"/>
        <v/>
      </c>
      <c r="W41" s="228">
        <f>COUNTIF('data joblist'!C366:C377,TRUE)</f>
        <v>0</v>
      </c>
      <c r="X41" s="5">
        <v>21</v>
      </c>
      <c r="AC41" s="5" t="str">
        <f ca="1">IF(MATRIX!G18&lt;0,"ERROR","NADOPOD Reg.'04")</f>
        <v>NADOPOD Reg.'04</v>
      </c>
      <c r="AF41" s="23"/>
      <c r="AH41" s="168"/>
    </row>
    <row r="42" spans="2:72" ht="13.5" thickBot="1">
      <c r="B42" s="96"/>
      <c r="C42" s="108"/>
      <c r="D42" s="96"/>
      <c r="E42" s="97"/>
      <c r="H42" s="20"/>
      <c r="I42" s="5">
        <v>19</v>
      </c>
      <c r="J42" s="20"/>
      <c r="K42" s="20"/>
      <c r="L42" s="20"/>
      <c r="AA42" s="20"/>
      <c r="AC42" s="75"/>
      <c r="AF42" s="23"/>
      <c r="AH42" s="171"/>
    </row>
    <row r="43" spans="2:72">
      <c r="B43" s="96"/>
      <c r="C43" s="101"/>
      <c r="D43" s="96"/>
      <c r="E43" s="97"/>
      <c r="I43" s="20"/>
    </row>
    <row r="44" spans="2:72">
      <c r="B44" s="96"/>
      <c r="C44" s="104"/>
      <c r="D44" s="96"/>
      <c r="E44" s="97"/>
      <c r="H44" s="20"/>
      <c r="I44" s="20"/>
      <c r="J44" s="20"/>
      <c r="K44" s="20"/>
      <c r="L44" s="20"/>
      <c r="AF44" s="10" t="s">
        <v>69</v>
      </c>
    </row>
    <row r="45" spans="2:72">
      <c r="B45" s="96"/>
      <c r="C45" s="108"/>
      <c r="D45" s="96"/>
      <c r="E45" s="97"/>
      <c r="H45" s="20"/>
      <c r="I45" s="20"/>
      <c r="J45" s="20"/>
      <c r="K45" s="20"/>
      <c r="L45" s="20"/>
      <c r="AF45" s="19" t="e">
        <f>VLOOKUP('data joblist'!$C$28,$X$21:$AA$39,4,FALSE)</f>
        <v>#N/A</v>
      </c>
    </row>
    <row r="46" spans="2:72">
      <c r="B46" s="96"/>
      <c r="C46" s="104"/>
      <c r="D46" s="109"/>
      <c r="E46" s="97"/>
      <c r="AF46" s="23" t="e">
        <f ca="1">IF(MATRIX!G18&lt;0,"ERROR",HLOOKUP($AF45,$AH$21:$BM$46,2,FALSE))</f>
        <v>#N/A</v>
      </c>
    </row>
    <row r="47" spans="2:72">
      <c r="B47" s="96"/>
      <c r="C47" s="108"/>
      <c r="D47" s="109"/>
      <c r="E47" s="97"/>
      <c r="AF47" s="23" t="e">
        <f ca="1">IF(MATRIX!G18&lt;0,"ERROR",IF(HLOOKUP($AF45,$AH$21:$BM$46,3,FALSE)=0,"",HLOOKUP($AF45,$AH$21:$BM$46,3,FALSE)))</f>
        <v>#N/A</v>
      </c>
    </row>
    <row r="48" spans="2:72">
      <c r="B48" s="96"/>
      <c r="C48" s="101"/>
      <c r="D48" s="96"/>
      <c r="E48" s="97"/>
      <c r="AF48" s="23" t="e">
        <f ca="1">IF(MATRIX!G18&lt;0,"ERROR",IF(HLOOKUP($AF45,$AH$21:$BM$46,4,FALSE)=0,"",HLOOKUP($AF45,$AH$21:$BM$46,4,FALSE)))</f>
        <v>#N/A</v>
      </c>
    </row>
    <row r="49" spans="2:50">
      <c r="B49" s="96"/>
      <c r="C49" s="104"/>
      <c r="D49" s="96"/>
      <c r="E49" s="97"/>
      <c r="H49" s="20"/>
      <c r="I49" s="20"/>
      <c r="J49" s="20"/>
      <c r="K49" s="20"/>
      <c r="L49" s="20"/>
      <c r="AF49" s="23" t="e">
        <f ca="1">IF(MATRIX!G18&lt;0,"ERROR",IF(HLOOKUP($AF45,$AH$21:$BM$46,5,FALSE)=0,"",HLOOKUP($AF45,$AH$21:$BM$46,5,FALSE)))</f>
        <v>#N/A</v>
      </c>
    </row>
    <row r="50" spans="2:50">
      <c r="B50" s="96"/>
      <c r="C50" s="104"/>
      <c r="D50" s="106"/>
      <c r="E50" s="97"/>
      <c r="AA50" s="75"/>
      <c r="AF50" s="23" t="e">
        <f ca="1">IF(MATRIX!G18&lt;0,"ERROR",IF(HLOOKUP($AF45,$AH$21:$BM$46,6,FALSE)=0,"",HLOOKUP($AF45,$AH$21:$BM$46,6,FALSE)))</f>
        <v>#N/A</v>
      </c>
    </row>
    <row r="51" spans="2:50">
      <c r="B51" s="96"/>
      <c r="C51" s="104"/>
      <c r="D51" s="96"/>
      <c r="E51" s="96"/>
      <c r="H51" s="20"/>
      <c r="I51" s="20"/>
      <c r="J51" s="20"/>
      <c r="K51" s="20"/>
      <c r="L51" s="20"/>
      <c r="AF51" s="23" t="e">
        <f ca="1">IF(MATRIX!G18&lt;0,"ERROR",IF(HLOOKUP($AF45,$AH$21:$BM$46,7,FALSE)=0,"",HLOOKUP($AF45,$AH$21:$BM$46,7,FALSE)))</f>
        <v>#N/A</v>
      </c>
    </row>
    <row r="52" spans="2:50">
      <c r="B52" s="96"/>
      <c r="C52" s="104"/>
      <c r="D52" s="96"/>
      <c r="E52" s="97"/>
      <c r="H52" s="20"/>
      <c r="I52" s="20"/>
      <c r="J52" s="20"/>
      <c r="K52" s="20"/>
      <c r="L52" s="20"/>
      <c r="AF52" s="23" t="e">
        <f ca="1">IF(MATRIX!G18&lt;0,"ERROR",IF(HLOOKUP($AF45,$AH$21:$BM$46,8,FALSE)=0,"",HLOOKUP($AF45,$AH$21:$BM$46,8,FALSE)))</f>
        <v>#N/A</v>
      </c>
    </row>
    <row r="53" spans="2:50">
      <c r="B53" s="96"/>
      <c r="C53" s="104"/>
      <c r="D53" s="96"/>
      <c r="E53" s="97"/>
      <c r="H53" s="20"/>
      <c r="I53" s="20"/>
      <c r="J53" s="20"/>
      <c r="K53" s="20"/>
      <c r="L53" s="20"/>
      <c r="AF53" s="23" t="e">
        <f ca="1">IF(MATRIX!G18&lt;0,"ERROR",IF(HLOOKUP($AF45,$AH$21:$BM$46,9,FALSE)=0,"",HLOOKUP($AF45,$AH$21:$BM$46,9,FALSE)))</f>
        <v>#N/A</v>
      </c>
    </row>
    <row r="54" spans="2:50">
      <c r="B54" s="96"/>
      <c r="C54" s="96"/>
      <c r="D54" s="96"/>
      <c r="E54" s="96"/>
      <c r="G54" s="24"/>
      <c r="AF54" s="23" t="e">
        <f ca="1">IF(MATRIX!G18&lt;0,"ERROR",IF(HLOOKUP($AF45,$AH$21:$BM$46,10,FALSE)=0,"",HLOOKUP($AF45,$AH$21:$BM$46,10,FALSE)))</f>
        <v>#N/A</v>
      </c>
    </row>
    <row r="55" spans="2:50">
      <c r="B55" s="96"/>
      <c r="C55" s="96"/>
      <c r="D55" s="96"/>
      <c r="E55" s="97"/>
      <c r="AF55" s="23" t="e">
        <f ca="1">IF(MATRIX!G18&lt;0,"ERROR",IF(HLOOKUP($AF45,$AH$21:$BM$46,11,FALSE)=0,"",HLOOKUP($AF45,$AH$21:$BM$46,11,FALSE)))</f>
        <v>#N/A</v>
      </c>
    </row>
    <row r="56" spans="2:50">
      <c r="B56" s="102"/>
      <c r="C56" s="102"/>
      <c r="D56" s="102"/>
      <c r="E56" s="102"/>
      <c r="F56" s="31"/>
      <c r="AF56" s="23" t="e">
        <f ca="1">IF(MATRIX!G18&lt;0,"ERROR",IF(HLOOKUP($AF45,$AH$21:$BM$46,12,FALSE)=0,"",HLOOKUP($AF45,$AH$21:$BM$46,12,FALSE)))</f>
        <v>#N/A</v>
      </c>
      <c r="AH56" s="21"/>
      <c r="AI56" s="21"/>
      <c r="AJ56" s="21"/>
      <c r="AK56" s="21"/>
      <c r="AL56" s="21"/>
      <c r="AM56" s="21"/>
      <c r="AN56" s="21"/>
      <c r="AO56" s="21"/>
      <c r="AP56" s="21"/>
      <c r="AQ56" s="21"/>
      <c r="AR56" s="21"/>
      <c r="AS56" s="21"/>
      <c r="AT56" s="21"/>
      <c r="AU56" s="21"/>
      <c r="AV56" s="21"/>
      <c r="AW56" s="21"/>
      <c r="AX56" s="21"/>
    </row>
    <row r="57" spans="2:50">
      <c r="B57" s="96"/>
      <c r="C57" s="96"/>
      <c r="D57" s="96"/>
      <c r="E57" s="97"/>
      <c r="AF57" s="23" t="e">
        <f ca="1">IF(MATRIX!G18&lt;0,"ERROR",IF(HLOOKUP($AF45,$AH$21:$BM$46,13,FALSE)=0,"",HLOOKUP($AF45,$AH$21:$BM$46,13,FALSE)))</f>
        <v>#N/A</v>
      </c>
      <c r="AH57" s="27"/>
      <c r="AI57" s="21"/>
      <c r="AJ57" s="21"/>
      <c r="AK57" s="21"/>
      <c r="AL57" s="21"/>
      <c r="AM57" s="21"/>
      <c r="AN57" s="21"/>
      <c r="AO57" s="21"/>
      <c r="AP57" s="21"/>
      <c r="AQ57" s="21"/>
      <c r="AR57" s="21"/>
      <c r="AS57" s="21"/>
      <c r="AT57" s="21"/>
      <c r="AU57" s="21"/>
      <c r="AV57" s="21"/>
      <c r="AW57" s="21"/>
      <c r="AX57" s="21"/>
    </row>
    <row r="58" spans="2:50">
      <c r="B58" s="96"/>
      <c r="C58" s="102"/>
      <c r="D58" s="96"/>
      <c r="E58" s="97"/>
      <c r="AF58" s="23" t="e">
        <f ca="1">IF(MATRIX!G18&lt;0,"ERROR",IF(HLOOKUP($AF45,$AH$21:$BM$46,14,FALSE)=0,"",HLOOKUP($AF45,$AH$21:$BM$46,14,FALSE)))</f>
        <v>#N/A</v>
      </c>
      <c r="AH58" s="21"/>
      <c r="AI58" s="21"/>
      <c r="AJ58" s="21"/>
      <c r="AK58" s="21"/>
      <c r="AL58" s="21"/>
      <c r="AM58" s="21"/>
      <c r="AN58" s="21"/>
      <c r="AO58" s="21"/>
      <c r="AP58" s="21"/>
      <c r="AQ58" s="21"/>
      <c r="AR58" s="21"/>
      <c r="AS58" s="21"/>
      <c r="AT58" s="21"/>
      <c r="AU58" s="21"/>
      <c r="AV58" s="21"/>
      <c r="AW58" s="21"/>
      <c r="AX58" s="21"/>
    </row>
    <row r="59" spans="2:50">
      <c r="B59" s="96"/>
      <c r="C59" s="104"/>
      <c r="D59" s="106"/>
      <c r="E59" s="97"/>
      <c r="H59" s="20"/>
      <c r="I59" s="20"/>
      <c r="J59" s="20"/>
      <c r="K59" s="20"/>
      <c r="L59" s="20"/>
      <c r="AF59" s="23" t="e">
        <f ca="1">IF(MATRIX!G18&lt;0,"ERROR",IF(HLOOKUP($AF45,$AH$21:$BM$46,15,FALSE)=0,"",HLOOKUP($AF45,$AH$21:$BM$46,15,FALSE)))</f>
        <v>#N/A</v>
      </c>
      <c r="AH59" s="21"/>
      <c r="AI59" s="21"/>
      <c r="AJ59" s="21"/>
      <c r="AK59" s="21"/>
      <c r="AL59" s="21"/>
      <c r="AM59" s="21"/>
      <c r="AN59" s="21"/>
      <c r="AO59" s="21"/>
      <c r="AP59" s="21"/>
      <c r="AQ59" s="21"/>
      <c r="AR59" s="21"/>
      <c r="AS59" s="21"/>
      <c r="AT59" s="21"/>
      <c r="AU59" s="21"/>
      <c r="AV59" s="21"/>
      <c r="AW59" s="21"/>
      <c r="AX59" s="21"/>
    </row>
    <row r="60" spans="2:50">
      <c r="B60" s="96"/>
      <c r="C60" s="108"/>
      <c r="D60" s="96"/>
      <c r="E60" s="97"/>
      <c r="H60" s="20"/>
      <c r="I60" s="20"/>
      <c r="J60" s="20"/>
      <c r="K60" s="20"/>
      <c r="L60" s="20"/>
      <c r="AF60" s="23" t="e">
        <f ca="1">IF(MATRIX!G18&lt;0,"ERROR",IF(HLOOKUP($AF45,$AH$21:$BM$46,16,FALSE)=0,"",HLOOKUP($AF45,$AH$21:$BM$46,16,FALSE)))</f>
        <v>#N/A</v>
      </c>
    </row>
    <row r="61" spans="2:50">
      <c r="B61" s="96"/>
      <c r="C61" s="101"/>
      <c r="D61" s="96"/>
      <c r="E61" s="97"/>
      <c r="AF61" s="23" t="e">
        <f ca="1">IF(MATRIX!G18&lt;0,"ERROR",IF(HLOOKUP($AF45,$AH$21:$BM$46,17,FALSE)=0,"",HLOOKUP($AF45,$AH$21:$BM$46,17,FALSE)))</f>
        <v>#N/A</v>
      </c>
    </row>
    <row r="62" spans="2:50">
      <c r="B62" s="96"/>
      <c r="C62" s="104"/>
      <c r="D62" s="96"/>
      <c r="E62" s="97"/>
      <c r="H62" s="20"/>
      <c r="I62" s="20"/>
      <c r="J62" s="20"/>
      <c r="K62" s="20"/>
      <c r="L62" s="20"/>
      <c r="AF62" s="23" t="e">
        <f ca="1">IF(MATRIX!G18&lt;0,"ERROR",IF(HLOOKUP($AF45,$AH$21:$BM$46,18,FALSE)=0,"",HLOOKUP($AF45,$AH$21:$BM$46,18,FALSE)))</f>
        <v>#N/A</v>
      </c>
    </row>
    <row r="63" spans="2:50">
      <c r="B63" s="96"/>
      <c r="C63" s="108"/>
      <c r="D63" s="96"/>
      <c r="E63" s="97"/>
      <c r="H63" s="20"/>
      <c r="I63" s="20"/>
      <c r="J63" s="20"/>
      <c r="K63" s="20"/>
      <c r="L63" s="20"/>
      <c r="AF63" s="23" t="e">
        <f ca="1">IF(MATRIX!G18&lt;0,"ERROR",IF(HLOOKUP($AF45,$AH$21:$BM$46,19,FALSE)=0,"",HLOOKUP($AF45,$AH$21:$BM$46,19,FALSE)))</f>
        <v>#N/A</v>
      </c>
    </row>
    <row r="64" spans="2:50">
      <c r="B64" s="96"/>
      <c r="C64" s="104"/>
      <c r="D64" s="109"/>
      <c r="E64" s="97"/>
      <c r="AF64" s="23" t="e">
        <f ca="1">IF(MATRIX!G18&lt;0,"ERROR",IF(HLOOKUP($AF45,$AH$21:$BM$46,20,FALSE)=0,"",HLOOKUP($AF45,$AH$21:$BM$46,20,FALSE)))</f>
        <v>#N/A</v>
      </c>
    </row>
    <row r="65" spans="2:72">
      <c r="B65" s="96"/>
      <c r="C65" s="108"/>
      <c r="D65" s="109"/>
      <c r="E65" s="97"/>
      <c r="AF65" s="23"/>
    </row>
    <row r="66" spans="2:72">
      <c r="B66" s="96"/>
      <c r="C66" s="101"/>
      <c r="D66" s="96"/>
      <c r="E66" s="97"/>
      <c r="AF66" s="23"/>
      <c r="BT66" s="72"/>
    </row>
    <row r="67" spans="2:72">
      <c r="B67" s="96"/>
      <c r="C67" s="104"/>
      <c r="D67" s="96"/>
      <c r="E67" s="97"/>
      <c r="H67" s="20"/>
      <c r="I67" s="20"/>
      <c r="J67" s="20"/>
      <c r="K67" s="20"/>
      <c r="L67" s="20"/>
      <c r="AF67" s="23"/>
      <c r="BT67" s="72"/>
    </row>
    <row r="68" spans="2:72">
      <c r="B68" s="96"/>
      <c r="C68" s="104"/>
      <c r="D68" s="106"/>
      <c r="E68" s="97"/>
    </row>
    <row r="69" spans="2:72">
      <c r="B69" s="96"/>
      <c r="C69" s="104"/>
      <c r="D69" s="96"/>
      <c r="E69" s="96"/>
      <c r="H69" s="20"/>
      <c r="I69" s="20"/>
      <c r="J69" s="20"/>
      <c r="K69" s="20"/>
      <c r="L69" s="20"/>
      <c r="AF69" s="10" t="s">
        <v>70</v>
      </c>
    </row>
    <row r="70" spans="2:72">
      <c r="B70" s="96"/>
      <c r="C70" s="104"/>
      <c r="D70" s="96"/>
      <c r="E70" s="97"/>
      <c r="H70" s="20"/>
      <c r="I70" s="20"/>
      <c r="J70" s="20"/>
      <c r="K70" s="20"/>
      <c r="L70" s="20"/>
      <c r="AF70" s="19" t="e">
        <f>VLOOKUP('data joblist'!$C$49,$X$21:$AA$39,4,FALSE)</f>
        <v>#N/A</v>
      </c>
    </row>
    <row r="71" spans="2:72">
      <c r="B71" s="96"/>
      <c r="C71" s="104"/>
      <c r="D71" s="96"/>
      <c r="E71" s="97"/>
      <c r="H71" s="20"/>
      <c r="I71" s="20"/>
      <c r="J71" s="20"/>
      <c r="K71" s="20"/>
      <c r="L71" s="20"/>
      <c r="AF71" s="23" t="e">
        <f ca="1">IF(MATRIX!G18&lt;0,"ERROR",HLOOKUP($AF70,$AH$21:$BM$46,2,FALSE))</f>
        <v>#N/A</v>
      </c>
    </row>
    <row r="72" spans="2:72">
      <c r="B72" s="96"/>
      <c r="C72" s="96"/>
      <c r="D72" s="96"/>
      <c r="E72" s="96"/>
      <c r="G72" s="24"/>
      <c r="AF72" s="23" t="e">
        <f ca="1">IF(MATRIX!G18&lt;0,"ERROR",IF(HLOOKUP($AF70,$AH$21:$BM$46,3,FALSE)=0,"",HLOOKUP($AF70,$AH$21:$BM$46,3,FALSE)))</f>
        <v>#N/A</v>
      </c>
    </row>
    <row r="73" spans="2:72">
      <c r="B73" s="96"/>
      <c r="C73" s="96"/>
      <c r="D73" s="96"/>
      <c r="E73" s="97"/>
      <c r="AF73" s="23" t="e">
        <f ca="1">IF(MATRIX!G18&lt;0,"ERROR",IF(HLOOKUP($AF70,$AH$21:$BM$46,4,FALSE)=0,"",HLOOKUP($AF70,$AH$21:$BM$46,4,FALSE)))</f>
        <v>#N/A</v>
      </c>
    </row>
    <row r="74" spans="2:72">
      <c r="B74" s="102"/>
      <c r="C74" s="102"/>
      <c r="D74" s="102"/>
      <c r="E74" s="102"/>
      <c r="F74" s="31"/>
      <c r="AF74" s="23" t="e">
        <f ca="1">IF(MATRIX!G18&lt;0,"ERROR",IF(HLOOKUP($AF70,$AH$21:$BM$46,5,FALSE)=0,"",HLOOKUP($AF70,$AH$21:$BM$46,5,FALSE)))</f>
        <v>#N/A</v>
      </c>
    </row>
    <row r="75" spans="2:72">
      <c r="B75" s="96"/>
      <c r="C75" s="96"/>
      <c r="D75" s="96"/>
      <c r="E75" s="97"/>
      <c r="AF75" s="23" t="e">
        <f ca="1">IF(MATRIX!G18&lt;0,"ERROR",IF(HLOOKUP($AF70,$AH$21:$BM$46,6,FALSE)=0,"",HLOOKUP($AF70,$AH$21:$BM$46,6,FALSE)))</f>
        <v>#N/A</v>
      </c>
      <c r="AH75" s="21"/>
      <c r="AI75" s="21"/>
      <c r="AJ75" s="21"/>
      <c r="AK75" s="21"/>
      <c r="AL75" s="21"/>
      <c r="AM75" s="21"/>
      <c r="AN75" s="21"/>
      <c r="AO75" s="21"/>
      <c r="AP75" s="21"/>
      <c r="AQ75" s="21"/>
      <c r="AR75" s="21"/>
      <c r="AS75" s="21"/>
      <c r="AT75" s="21"/>
      <c r="AU75" s="21"/>
      <c r="AV75" s="21"/>
      <c r="AW75" s="21"/>
      <c r="AX75" s="21"/>
    </row>
    <row r="76" spans="2:72">
      <c r="B76" s="96"/>
      <c r="C76" s="102"/>
      <c r="D76" s="96"/>
      <c r="E76" s="97"/>
      <c r="AF76" s="23" t="e">
        <f ca="1">IF(MATRIX!G18&lt;0,"ERROR",IF(HLOOKUP($AF70,$AH$21:$BM$46,7,FALSE)=0,"",HLOOKUP($AF70,$AH$21:$BM$46,7,FALSE)))</f>
        <v>#N/A</v>
      </c>
      <c r="AH76" s="27"/>
      <c r="AI76" s="21"/>
      <c r="AJ76" s="21"/>
      <c r="AK76" s="21"/>
      <c r="AL76" s="21"/>
      <c r="AM76" s="21"/>
      <c r="AN76" s="21"/>
      <c r="AO76" s="21"/>
      <c r="AP76" s="21"/>
      <c r="AQ76" s="21"/>
      <c r="AR76" s="21"/>
      <c r="AS76" s="21"/>
      <c r="AT76" s="21"/>
      <c r="AU76" s="21"/>
      <c r="AV76" s="21"/>
      <c r="AW76" s="21"/>
      <c r="AX76" s="21"/>
    </row>
    <row r="77" spans="2:72">
      <c r="B77" s="96"/>
      <c r="C77" s="104"/>
      <c r="D77" s="106"/>
      <c r="E77" s="97"/>
      <c r="H77" s="20"/>
      <c r="I77" s="20"/>
      <c r="J77" s="20"/>
      <c r="K77" s="20"/>
      <c r="AF77" s="23" t="e">
        <f ca="1">IF(MATRIX!G18&lt;0,"ERROR",IF(HLOOKUP($AF70,$AH$21:$BM$46,8,FALSE)=0,"",HLOOKUP($AF70,$AH$21:$BM$46,8,FALSE)))</f>
        <v>#N/A</v>
      </c>
      <c r="AH77" s="21"/>
      <c r="AI77" s="21"/>
      <c r="AJ77" s="21"/>
      <c r="AK77" s="21"/>
      <c r="AL77" s="21"/>
      <c r="AM77" s="21"/>
      <c r="AN77" s="21"/>
      <c r="AO77" s="21"/>
      <c r="AP77" s="21"/>
      <c r="AQ77" s="21"/>
      <c r="AR77" s="21"/>
      <c r="AS77" s="21"/>
      <c r="AT77" s="21"/>
      <c r="AU77" s="21"/>
      <c r="AV77" s="21"/>
      <c r="AW77" s="21"/>
      <c r="AX77" s="21"/>
    </row>
    <row r="78" spans="2:72">
      <c r="B78" s="96"/>
      <c r="C78" s="108"/>
      <c r="D78" s="96"/>
      <c r="E78" s="97"/>
      <c r="H78" s="20"/>
      <c r="I78" s="20"/>
      <c r="J78" s="20"/>
      <c r="K78" s="20"/>
      <c r="L78" s="20"/>
      <c r="AF78" s="23" t="e">
        <f ca="1">IF(MATRIX!G18&lt;0,"ERROR",IF(HLOOKUP($AF70,$AH$21:$BM$46,9,FALSE)=0,"",HLOOKUP($AF70,$AH$21:$BM$46,9,FALSE)))</f>
        <v>#N/A</v>
      </c>
      <c r="AH78" s="21"/>
      <c r="AI78" s="21"/>
      <c r="AJ78" s="21"/>
      <c r="AK78" s="21"/>
      <c r="AL78" s="21"/>
      <c r="AM78" s="21"/>
      <c r="AN78" s="21"/>
      <c r="AO78" s="21"/>
      <c r="AP78" s="21"/>
      <c r="AQ78" s="21"/>
      <c r="AR78" s="21"/>
      <c r="AS78" s="21"/>
      <c r="AT78" s="21"/>
      <c r="AU78" s="21"/>
      <c r="AV78" s="21"/>
      <c r="AW78" s="21"/>
      <c r="AX78" s="21"/>
    </row>
    <row r="79" spans="2:72">
      <c r="B79" s="96"/>
      <c r="C79" s="101"/>
      <c r="D79" s="96"/>
      <c r="E79" s="97"/>
      <c r="L79" s="20"/>
      <c r="AF79" s="23" t="e">
        <f ca="1">IF(MATRIX!G18&lt;0,"ERROR",IF(HLOOKUP($AF70,$AH$21:$BM$46,10,FALSE)=0,"",HLOOKUP($AF70,$AH$21:$BM$46,10,FALSE)))</f>
        <v>#N/A</v>
      </c>
    </row>
    <row r="80" spans="2:72">
      <c r="B80" s="96"/>
      <c r="C80" s="104"/>
      <c r="D80" s="96"/>
      <c r="E80" s="97"/>
      <c r="H80" s="20"/>
      <c r="I80" s="20"/>
      <c r="J80" s="20"/>
      <c r="K80" s="20"/>
      <c r="AF80" s="23" t="e">
        <f ca="1">IF(MATRIX!G18&lt;0,"ERROR",IF(HLOOKUP($AF70,$AH$21:$BM$46,11,FALSE)=0,"",HLOOKUP($AF70,$AH$21:$BM$46,11,FALSE)))</f>
        <v>#N/A</v>
      </c>
    </row>
    <row r="81" spans="2:50">
      <c r="B81" s="96"/>
      <c r="C81" s="108"/>
      <c r="D81" s="96"/>
      <c r="E81" s="97"/>
      <c r="H81" s="20"/>
      <c r="I81" s="20"/>
      <c r="J81" s="20"/>
      <c r="K81" s="20"/>
      <c r="L81" s="20"/>
      <c r="AF81" s="23" t="e">
        <f ca="1">IF(MATRIX!G18&lt;0,"ERROR",IF(HLOOKUP($AF70,$AH$21:$BM$46,12,FALSE)=0,"",HLOOKUP($AF70,$AH$21:$BM$46,12,FALSE)))</f>
        <v>#N/A</v>
      </c>
    </row>
    <row r="82" spans="2:50">
      <c r="B82" s="96"/>
      <c r="C82" s="104"/>
      <c r="D82" s="99"/>
      <c r="E82" s="97"/>
      <c r="L82" s="20"/>
      <c r="AF82" s="23" t="e">
        <f ca="1">IF(MATRIX!G18&lt;0,"ERROR",IF(HLOOKUP($AF70,$AH$21:$BM$46,13,FALSE)=0,"",HLOOKUP($AF70,$AH$21:$BM$46,13,FALSE)))</f>
        <v>#N/A</v>
      </c>
    </row>
    <row r="83" spans="2:50">
      <c r="B83" s="96"/>
      <c r="C83" s="108"/>
      <c r="D83" s="99"/>
      <c r="E83" s="97"/>
      <c r="AF83" s="23" t="e">
        <f ca="1">IF(MATRIX!G18&lt;0,"ERROR",IF(HLOOKUP($AF70,$AH$21:$BM$46,14,FALSE)=0,"",HLOOKUP($AF70,$AH$21:$BM$46,14,FALSE)))</f>
        <v>#N/A</v>
      </c>
    </row>
    <row r="84" spans="2:50">
      <c r="B84" s="96"/>
      <c r="C84" s="101"/>
      <c r="D84" s="96"/>
      <c r="E84" s="97"/>
      <c r="AF84" s="23" t="e">
        <f ca="1">IF(MATRIX!G18&lt;0,"ERROR",IF(HLOOKUP($AF70,$AH$21:$BM$46,15,FALSE)=0,"",HLOOKUP($AF70,$AH$21:$BM$46,15,FALSE)))</f>
        <v>#N/A</v>
      </c>
    </row>
    <row r="85" spans="2:50">
      <c r="B85" s="96"/>
      <c r="C85" s="104"/>
      <c r="D85" s="96"/>
      <c r="E85" s="97"/>
      <c r="H85" s="20"/>
      <c r="I85" s="20"/>
      <c r="J85" s="20"/>
      <c r="K85" s="20"/>
      <c r="AF85" s="23" t="e">
        <f ca="1">IF(MATRIX!G18&lt;0,"ERROR",IF(HLOOKUP($AF70,$AH$21:$BM$46,16,FALSE)=0,"",HLOOKUP($AF70,$AH$21:$BM$46,16,FALSE)))</f>
        <v>#N/A</v>
      </c>
    </row>
    <row r="86" spans="2:50">
      <c r="B86" s="96"/>
      <c r="C86" s="104"/>
      <c r="D86" s="106"/>
      <c r="E86" s="97"/>
      <c r="L86" s="20"/>
      <c r="AF86" s="23" t="e">
        <f ca="1">IF(MATRIX!G18&lt;0,"ERROR",IF(HLOOKUP($AF70,$AH$21:$BM$46,17,FALSE)=0,"",HLOOKUP($AF70,$AH$21:$BM$46,17,FALSE)))</f>
        <v>#N/A</v>
      </c>
    </row>
    <row r="87" spans="2:50">
      <c r="B87" s="96"/>
      <c r="C87" s="104"/>
      <c r="D87" s="96"/>
      <c r="E87" s="96"/>
      <c r="H87" s="20"/>
      <c r="I87" s="20"/>
      <c r="J87" s="20"/>
      <c r="K87" s="20"/>
      <c r="AF87" s="23" t="e">
        <f ca="1">IF(MATRIX!G18&lt;0,"ERROR",IF(HLOOKUP($AF70,$AH$21:$BM$46,18,FALSE)=0,"",HLOOKUP($AF70,$AH$21:$BM$46,18,FALSE)))</f>
        <v>#N/A</v>
      </c>
    </row>
    <row r="88" spans="2:50">
      <c r="B88" s="96"/>
      <c r="C88" s="104"/>
      <c r="D88" s="96"/>
      <c r="E88" s="97"/>
      <c r="H88" s="20"/>
      <c r="I88" s="20"/>
      <c r="J88" s="20"/>
      <c r="K88" s="20"/>
      <c r="L88" s="20"/>
      <c r="AF88" s="23" t="e">
        <f ca="1">IF(MATRIX!G18&lt;0,"ERROR",IF(HLOOKUP($AF70,$AH$21:$BM$46,19,FALSE)=0,"",HLOOKUP($AF70,$AH$21:$BM$46,19,FALSE)))</f>
        <v>#N/A</v>
      </c>
    </row>
    <row r="89" spans="2:50">
      <c r="B89" s="96"/>
      <c r="C89" s="104"/>
      <c r="D89" s="96"/>
      <c r="E89" s="97"/>
      <c r="H89" s="20"/>
      <c r="I89" s="20"/>
      <c r="J89" s="20"/>
      <c r="K89" s="20"/>
      <c r="L89" s="20"/>
      <c r="AF89" s="23" t="e">
        <f ca="1">IF(MATRIX!G18&lt;0,"ERROR",IF(HLOOKUP($AF70,$AH$21:$BM$46,20,FALSE)=0,"",HLOOKUP($AF70,$AH$21:$BM$46,20,FALSE)))</f>
        <v>#N/A</v>
      </c>
    </row>
    <row r="90" spans="2:50">
      <c r="B90" s="96"/>
      <c r="C90" s="96"/>
      <c r="D90" s="96"/>
      <c r="E90" s="96"/>
      <c r="G90" s="24"/>
      <c r="L90" s="20"/>
      <c r="AF90" s="23"/>
    </row>
    <row r="91" spans="2:50">
      <c r="B91" s="96"/>
      <c r="C91" s="96"/>
      <c r="D91" s="96"/>
      <c r="E91" s="97"/>
      <c r="AF91" s="23"/>
    </row>
    <row r="92" spans="2:50">
      <c r="B92" s="102"/>
      <c r="C92" s="102"/>
      <c r="D92" s="102"/>
      <c r="E92" s="102"/>
      <c r="F92" s="31"/>
      <c r="AF92" s="23"/>
    </row>
    <row r="93" spans="2:50">
      <c r="B93" s="96"/>
      <c r="C93" s="96"/>
      <c r="D93" s="96"/>
      <c r="E93" s="97"/>
    </row>
    <row r="94" spans="2:50">
      <c r="B94" s="96"/>
      <c r="C94" s="102"/>
      <c r="D94" s="96"/>
      <c r="E94" s="97"/>
      <c r="AF94" s="10" t="s">
        <v>71</v>
      </c>
      <c r="AH94" s="21"/>
      <c r="AI94" s="21"/>
      <c r="AJ94" s="21"/>
      <c r="AK94" s="21"/>
      <c r="AL94" s="21"/>
      <c r="AM94" s="21"/>
      <c r="AN94" s="21"/>
      <c r="AO94" s="21"/>
      <c r="AP94" s="21"/>
      <c r="AQ94" s="21"/>
      <c r="AR94" s="21"/>
      <c r="AS94" s="21"/>
      <c r="AT94" s="21"/>
      <c r="AU94" s="21"/>
      <c r="AV94" s="21"/>
      <c r="AW94" s="21"/>
      <c r="AX94" s="21"/>
    </row>
    <row r="95" spans="2:50">
      <c r="B95" s="96"/>
      <c r="C95" s="104"/>
      <c r="D95" s="106"/>
      <c r="E95" s="97"/>
      <c r="H95" s="20"/>
      <c r="I95" s="20"/>
      <c r="J95" s="20"/>
      <c r="K95" s="20"/>
      <c r="AF95" s="19" t="e">
        <f>VLOOKUP('data joblist'!$C$70,$X$21:$AA$39,4,FALSE)</f>
        <v>#N/A</v>
      </c>
      <c r="AH95" s="27"/>
      <c r="AI95" s="21"/>
      <c r="AJ95" s="21"/>
      <c r="AK95" s="21"/>
      <c r="AL95" s="21"/>
      <c r="AM95" s="21"/>
      <c r="AN95" s="21"/>
      <c r="AO95" s="21"/>
      <c r="AP95" s="21"/>
      <c r="AQ95" s="21"/>
      <c r="AR95" s="21"/>
      <c r="AS95" s="21"/>
      <c r="AT95" s="21"/>
      <c r="AU95" s="21"/>
      <c r="AV95" s="21"/>
      <c r="AW95" s="21"/>
      <c r="AX95" s="21"/>
    </row>
    <row r="96" spans="2:50">
      <c r="B96" s="96"/>
      <c r="C96" s="108"/>
      <c r="D96" s="96"/>
      <c r="E96" s="97"/>
      <c r="H96" s="20"/>
      <c r="I96" s="20"/>
      <c r="J96" s="20"/>
      <c r="K96" s="20"/>
      <c r="L96" s="20"/>
      <c r="AF96" s="23" t="e">
        <f ca="1">IF(MATRIX!G18&lt;0,"ERROR",HLOOKUP($AF95,$AH$21:$BM$46,2,FALSE))</f>
        <v>#N/A</v>
      </c>
      <c r="AH96" s="21"/>
      <c r="AI96" s="21"/>
      <c r="AJ96" s="21"/>
      <c r="AK96" s="21"/>
      <c r="AL96" s="21"/>
      <c r="AM96" s="21"/>
      <c r="AN96" s="21"/>
      <c r="AO96" s="21"/>
      <c r="AP96" s="21"/>
      <c r="AQ96" s="21"/>
      <c r="AR96" s="21"/>
      <c r="AS96" s="21"/>
      <c r="AT96" s="21"/>
      <c r="AU96" s="21"/>
      <c r="AV96" s="21"/>
      <c r="AW96" s="21"/>
      <c r="AX96" s="21"/>
    </row>
    <row r="97" spans="2:50">
      <c r="B97" s="96"/>
      <c r="C97" s="101"/>
      <c r="D97" s="96"/>
      <c r="E97" s="97"/>
      <c r="L97" s="20"/>
      <c r="AF97" s="23" t="e">
        <f ca="1">IF(MATRIX!G18&lt;0,"ERROR",IF(HLOOKUP($AF95,$AH$21:$BM$46,3,FALSE)=0,"",HLOOKUP($AF95,$AH$21:$BM$46,3,FALSE)))</f>
        <v>#N/A</v>
      </c>
      <c r="AH97" s="21"/>
      <c r="AI97" s="21"/>
      <c r="AJ97" s="21"/>
      <c r="AK97" s="21"/>
      <c r="AL97" s="21"/>
      <c r="AM97" s="21"/>
      <c r="AN97" s="21"/>
      <c r="AO97" s="21"/>
      <c r="AP97" s="21"/>
      <c r="AQ97" s="21"/>
      <c r="AR97" s="21"/>
      <c r="AS97" s="21"/>
      <c r="AT97" s="21"/>
      <c r="AU97" s="21"/>
      <c r="AV97" s="21"/>
      <c r="AW97" s="21"/>
      <c r="AX97" s="21"/>
    </row>
    <row r="98" spans="2:50">
      <c r="B98" s="96"/>
      <c r="C98" s="104"/>
      <c r="D98" s="96"/>
      <c r="E98" s="97"/>
      <c r="H98" s="20"/>
      <c r="I98" s="20"/>
      <c r="J98" s="20"/>
      <c r="K98" s="20"/>
      <c r="AF98" s="23" t="e">
        <f ca="1">IF(MATRIX!G18&lt;0,"ERROR",IF(HLOOKUP($AF95,$AH$21:$BM$46,4,FALSE)=0,"",HLOOKUP($AF95,$AH$21:$BM$46,4,FALSE)))</f>
        <v>#N/A</v>
      </c>
    </row>
    <row r="99" spans="2:50">
      <c r="B99" s="96"/>
      <c r="C99" s="108"/>
      <c r="D99" s="96"/>
      <c r="E99" s="97"/>
      <c r="H99" s="20"/>
      <c r="I99" s="20"/>
      <c r="J99" s="20"/>
      <c r="K99" s="20"/>
      <c r="L99" s="20"/>
      <c r="AF99" s="23" t="e">
        <f ca="1">IF(MATRIX!G18&lt;0,"ERROR",IF(HLOOKUP($AF95,$AH$21:$BM$46,5,FALSE)=0,"",HLOOKUP($AF95,$AH$21:$BM$46,5,FALSE)))</f>
        <v>#N/A</v>
      </c>
    </row>
    <row r="100" spans="2:50">
      <c r="B100" s="96"/>
      <c r="C100" s="104"/>
      <c r="D100" s="109"/>
      <c r="E100" s="97"/>
      <c r="L100" s="20"/>
      <c r="AF100" s="23" t="e">
        <f ca="1">IF(MATRIX!G18&lt;0,"ERROR",IF(HLOOKUP($AF95,$AH$21:$BM$46,6,FALSE)=0,"",HLOOKUP($AF95,$AH$21:$BM$46,6,FALSE)))</f>
        <v>#N/A</v>
      </c>
    </row>
    <row r="101" spans="2:50">
      <c r="B101" s="96"/>
      <c r="C101" s="108"/>
      <c r="D101" s="109"/>
      <c r="E101" s="97"/>
      <c r="AF101" s="23" t="e">
        <f ca="1">IF(MATRIX!G18&lt;0,"ERROR",IF(HLOOKUP($AF95,$AH$21:$BM$46,7,FALSE)=0,"",HLOOKUP($AF95,$AH$21:$BM$46,7,FALSE)))</f>
        <v>#N/A</v>
      </c>
    </row>
    <row r="102" spans="2:50">
      <c r="B102" s="96"/>
      <c r="C102" s="101"/>
      <c r="D102" s="96"/>
      <c r="E102" s="97"/>
      <c r="AF102" s="23" t="e">
        <f ca="1">IF(MATRIX!G18&lt;0,"ERROR",IF(HLOOKUP($AF95,$AH$21:$BM$46,8,FALSE)=0,"",HLOOKUP($AF95,$AH$21:$BM$46,8,FALSE)))</f>
        <v>#N/A</v>
      </c>
    </row>
    <row r="103" spans="2:50">
      <c r="B103" s="96"/>
      <c r="C103" s="104"/>
      <c r="D103" s="96"/>
      <c r="E103" s="97"/>
      <c r="H103" s="20"/>
      <c r="I103" s="20"/>
      <c r="J103" s="20"/>
      <c r="K103" s="20"/>
      <c r="AF103" s="23" t="e">
        <f ca="1">IF(MATRIX!G18&lt;0,"ERROR",IF(HLOOKUP($AF95,$AH$21:$BM$46,9,FALSE)=0,"",HLOOKUP($AF95,$AH$21:$BM$46,9,FALSE)))</f>
        <v>#N/A</v>
      </c>
    </row>
    <row r="104" spans="2:50">
      <c r="B104" s="96"/>
      <c r="C104" s="104"/>
      <c r="D104" s="106"/>
      <c r="E104" s="97"/>
      <c r="L104" s="20"/>
      <c r="AF104" s="23" t="e">
        <f ca="1">IF(MATRIX!G18&lt;0,"ERROR",IF(HLOOKUP($AF95,$AH$21:$BM$46,10,FALSE)=0,"",HLOOKUP($AF95,$AH$21:$BM$46,10,FALSE)))</f>
        <v>#N/A</v>
      </c>
    </row>
    <row r="105" spans="2:50">
      <c r="B105" s="96"/>
      <c r="C105" s="104"/>
      <c r="D105" s="96"/>
      <c r="E105" s="96"/>
      <c r="H105" s="20"/>
      <c r="I105" s="20"/>
      <c r="J105" s="20"/>
      <c r="K105" s="20"/>
      <c r="AF105" s="23" t="e">
        <f ca="1">IF(MATRIX!G18&lt;0,"ERROR",IF(HLOOKUP($AF95,$AH$21:$BM$46,11,FALSE)=0,"",HLOOKUP($AF95,$AH$21:$BM$46,11,FALSE)))</f>
        <v>#N/A</v>
      </c>
    </row>
    <row r="106" spans="2:50">
      <c r="B106" s="96"/>
      <c r="C106" s="104"/>
      <c r="D106" s="96"/>
      <c r="E106" s="97"/>
      <c r="H106" s="20"/>
      <c r="I106" s="20"/>
      <c r="J106" s="20"/>
      <c r="K106" s="20"/>
      <c r="L106" s="20"/>
      <c r="AF106" s="23" t="e">
        <f ca="1">IF(MATRIX!G18&lt;0,"ERROR",IF(HLOOKUP($AF95,$AH$21:$BM$46,12,FALSE)=0,"",HLOOKUP($AF95,$AH$21:$BM$46,12,FALSE)))</f>
        <v>#N/A</v>
      </c>
    </row>
    <row r="107" spans="2:50">
      <c r="B107" s="96"/>
      <c r="C107" s="104"/>
      <c r="D107" s="96"/>
      <c r="E107" s="97"/>
      <c r="H107" s="20"/>
      <c r="I107" s="20"/>
      <c r="J107" s="20"/>
      <c r="K107" s="20"/>
      <c r="L107" s="20"/>
      <c r="AF107" s="23" t="e">
        <f ca="1">IF(MATRIX!G18&lt;0,"ERROR",IF(HLOOKUP($AF95,$AH$21:$BM$46,13,FALSE)=0,"",HLOOKUP($AF95,$AH$21:$BM$46,13,FALSE)))</f>
        <v>#N/A</v>
      </c>
    </row>
    <row r="108" spans="2:50">
      <c r="B108" s="96"/>
      <c r="C108" s="96"/>
      <c r="D108" s="96"/>
      <c r="E108" s="96"/>
      <c r="G108" s="24"/>
      <c r="L108" s="20"/>
      <c r="AF108" s="23" t="e">
        <f ca="1">IF(MATRIX!G18&lt;0,"ERROR",IF(HLOOKUP($AF95,$AH$21:$BM$46,14,FALSE)=0,"",HLOOKUP($AF95,$AH$21:$BM$46,14,FALSE)))</f>
        <v>#N/A</v>
      </c>
    </row>
    <row r="109" spans="2:50">
      <c r="B109" s="96"/>
      <c r="C109" s="96"/>
      <c r="D109" s="96"/>
      <c r="E109" s="97"/>
      <c r="AF109" s="23" t="e">
        <f ca="1">IF(MATRIX!G18&lt;0,"ERROR",IF(HLOOKUP($AF95,$AH$21:$BM$46,15,FALSE)=0,"",HLOOKUP($AF95,$AH$21:$BM$46,15,FALSE)))</f>
        <v>#N/A</v>
      </c>
    </row>
    <row r="110" spans="2:50">
      <c r="B110" s="102"/>
      <c r="C110" s="102"/>
      <c r="D110" s="102"/>
      <c r="E110" s="102"/>
      <c r="F110" s="31"/>
      <c r="AF110" s="23" t="e">
        <f ca="1">IF(MATRIX!G18&lt;0,"ERROR",IF(HLOOKUP($AF95,$AH$21:$BM$46,16,FALSE)=0,"",HLOOKUP($AF95,$AH$21:$BM$46,16,FALSE)))</f>
        <v>#N/A</v>
      </c>
    </row>
    <row r="111" spans="2:50">
      <c r="B111" s="96"/>
      <c r="C111" s="96"/>
      <c r="D111" s="96"/>
      <c r="E111" s="97"/>
      <c r="AF111" s="23" t="e">
        <f ca="1">IF(MATRIX!G18&lt;0,"ERROR",IF(HLOOKUP($AF95,$AH$21:$BM$46,17,FALSE)=0,"",HLOOKUP($AF95,$AH$21:$BM$46,17,FALSE)))</f>
        <v>#N/A</v>
      </c>
      <c r="AH111" s="21"/>
      <c r="AI111" s="21"/>
      <c r="AJ111" s="21"/>
      <c r="AK111" s="21"/>
      <c r="AL111" s="21"/>
      <c r="AM111" s="21"/>
      <c r="AN111" s="21"/>
      <c r="AO111" s="21"/>
      <c r="AP111" s="21"/>
      <c r="AQ111" s="21"/>
      <c r="AR111" s="21"/>
      <c r="AS111" s="21"/>
      <c r="AT111" s="21"/>
      <c r="AU111" s="21"/>
      <c r="AV111" s="21"/>
      <c r="AW111" s="21"/>
      <c r="AX111" s="21"/>
    </row>
    <row r="112" spans="2:50">
      <c r="B112" s="96"/>
      <c r="C112" s="102"/>
      <c r="D112" s="96"/>
      <c r="E112" s="97"/>
      <c r="AF112" s="23" t="e">
        <f ca="1">IF(MATRIX!G18&lt;0,"ERROR",IF(HLOOKUP($AF95,$AH$21:$BM$46,18,FALSE)=0,"",HLOOKUP($AF95,$AH$21:$BM$46,18,FALSE)))</f>
        <v>#N/A</v>
      </c>
      <c r="AH112" s="27"/>
      <c r="AI112" s="21"/>
      <c r="AJ112" s="21"/>
      <c r="AK112" s="21"/>
      <c r="AL112" s="21"/>
      <c r="AM112" s="21"/>
      <c r="AN112" s="21"/>
      <c r="AO112" s="21"/>
      <c r="AP112" s="21"/>
      <c r="AQ112" s="21"/>
      <c r="AR112" s="21"/>
      <c r="AS112" s="21"/>
      <c r="AT112" s="21"/>
      <c r="AU112" s="21"/>
      <c r="AV112" s="21"/>
      <c r="AW112" s="21"/>
      <c r="AX112" s="21"/>
    </row>
    <row r="113" spans="2:50">
      <c r="B113" s="96"/>
      <c r="C113" s="104"/>
      <c r="D113" s="106"/>
      <c r="E113" s="97"/>
      <c r="H113" s="20"/>
      <c r="I113" s="20"/>
      <c r="J113" s="20"/>
      <c r="K113" s="20"/>
      <c r="AF113" s="23" t="e">
        <f ca="1">IF(MATRIX!G18&lt;0,"ERROR",IF(HLOOKUP($AF95,$AH$21:$BM$46,19,FALSE)=0,"",HLOOKUP($AF95,$AH$21:$BM$46,19,FALSE)))</f>
        <v>#N/A</v>
      </c>
      <c r="AH113" s="21"/>
      <c r="AI113" s="21"/>
      <c r="AJ113" s="21"/>
      <c r="AK113" s="21"/>
      <c r="AL113" s="21"/>
      <c r="AM113" s="21"/>
      <c r="AN113" s="21"/>
      <c r="AO113" s="21"/>
      <c r="AP113" s="21"/>
      <c r="AQ113" s="21"/>
      <c r="AR113" s="21"/>
      <c r="AS113" s="21"/>
      <c r="AT113" s="21"/>
      <c r="AU113" s="21"/>
      <c r="AV113" s="21"/>
      <c r="AW113" s="21"/>
      <c r="AX113" s="21"/>
    </row>
    <row r="114" spans="2:50">
      <c r="B114" s="96"/>
      <c r="C114" s="108"/>
      <c r="D114" s="96"/>
      <c r="E114" s="97"/>
      <c r="H114" s="20"/>
      <c r="I114" s="20"/>
      <c r="J114" s="20"/>
      <c r="K114" s="20"/>
      <c r="L114" s="20"/>
      <c r="AF114" s="23" t="e">
        <f ca="1">IF(MATRIX!G18&lt;0,"ERROR",IF(HLOOKUP($AF95,$AH$21:$BM$46,20,FALSE)=0,"",HLOOKUP($AF95,$AH$21:$BM$46,20,FALSE)))</f>
        <v>#N/A</v>
      </c>
      <c r="AH114" s="21"/>
      <c r="AI114" s="21"/>
      <c r="AJ114" s="21"/>
      <c r="AK114" s="21"/>
      <c r="AL114" s="21"/>
      <c r="AM114" s="21"/>
      <c r="AN114" s="21"/>
      <c r="AO114" s="21"/>
      <c r="AP114" s="21"/>
      <c r="AQ114" s="21"/>
      <c r="AR114" s="21"/>
      <c r="AS114" s="21"/>
      <c r="AT114" s="21"/>
      <c r="AU114" s="21"/>
      <c r="AV114" s="21"/>
      <c r="AW114" s="21"/>
      <c r="AX114" s="21"/>
    </row>
    <row r="115" spans="2:50">
      <c r="B115" s="96"/>
      <c r="C115" s="101"/>
      <c r="D115" s="96"/>
      <c r="E115" s="97"/>
      <c r="L115" s="20"/>
      <c r="AF115" s="23"/>
    </row>
    <row r="116" spans="2:50">
      <c r="B116" s="96"/>
      <c r="C116" s="104"/>
      <c r="D116" s="96"/>
      <c r="E116" s="97"/>
      <c r="H116" s="20"/>
      <c r="I116" s="20"/>
      <c r="J116" s="20"/>
      <c r="K116" s="20"/>
      <c r="AF116" s="23"/>
    </row>
    <row r="117" spans="2:50">
      <c r="B117" s="96"/>
      <c r="C117" s="108"/>
      <c r="D117" s="96"/>
      <c r="E117" s="97"/>
      <c r="H117" s="20"/>
      <c r="I117" s="20"/>
      <c r="J117" s="20"/>
      <c r="K117" s="20"/>
      <c r="L117" s="20"/>
      <c r="AF117" s="23"/>
    </row>
    <row r="118" spans="2:50">
      <c r="B118" s="96"/>
      <c r="C118" s="104"/>
      <c r="D118" s="109"/>
      <c r="E118" s="97"/>
      <c r="L118" s="20"/>
      <c r="AF118" s="32"/>
    </row>
    <row r="119" spans="2:50">
      <c r="B119" s="96"/>
      <c r="C119" s="108"/>
      <c r="D119" s="109"/>
      <c r="E119" s="97"/>
      <c r="AF119" s="30"/>
    </row>
    <row r="120" spans="2:50">
      <c r="B120" s="96"/>
      <c r="C120" s="101"/>
      <c r="D120" s="96"/>
      <c r="E120" s="97"/>
      <c r="AF120" s="10" t="s">
        <v>72</v>
      </c>
    </row>
    <row r="121" spans="2:50">
      <c r="B121" s="96"/>
      <c r="C121" s="104"/>
      <c r="D121" s="96"/>
      <c r="E121" s="97"/>
      <c r="H121" s="20"/>
      <c r="I121" s="20"/>
      <c r="J121" s="20"/>
      <c r="K121" s="20"/>
      <c r="AF121" s="19" t="e">
        <f>VLOOKUP('data joblist'!$C$91,$X$21:$AA$39,4,FALSE)</f>
        <v>#N/A</v>
      </c>
    </row>
    <row r="122" spans="2:50">
      <c r="B122" s="96"/>
      <c r="C122" s="104"/>
      <c r="D122" s="106"/>
      <c r="E122" s="97"/>
      <c r="L122" s="20"/>
      <c r="AF122" s="23" t="e">
        <f ca="1">IF(MATRIX!G18&lt;0,"ERROR",HLOOKUP($AF121,$AH$21:$BM$46,2,FALSE))</f>
        <v>#N/A</v>
      </c>
    </row>
    <row r="123" spans="2:50">
      <c r="B123" s="96"/>
      <c r="C123" s="104"/>
      <c r="D123" s="96"/>
      <c r="E123" s="96"/>
      <c r="H123" s="20"/>
      <c r="I123" s="20"/>
      <c r="J123" s="20"/>
      <c r="K123" s="20"/>
      <c r="AF123" s="23" t="e">
        <f ca="1">IF(MATRIX!G18&lt;0,"ERROR",IF(HLOOKUP($AF121,$AH$21:$BM$46,3,FALSE)=0,"",HLOOKUP($AF121,$AH$21:$BM$46,3,FALSE)))</f>
        <v>#N/A</v>
      </c>
    </row>
    <row r="124" spans="2:50">
      <c r="B124" s="96"/>
      <c r="C124" s="104"/>
      <c r="D124" s="96"/>
      <c r="E124" s="97"/>
      <c r="H124" s="20"/>
      <c r="I124" s="20"/>
      <c r="J124" s="20"/>
      <c r="K124" s="20"/>
      <c r="L124" s="20"/>
      <c r="AF124" s="23" t="e">
        <f ca="1">IF(MATRIX!G18&lt;0,"ERROR",IF(HLOOKUP($AF121,$AH$21:$BM$46,4,FALSE)=0,"",HLOOKUP($AF121,$AH$21:$BM$46,4,FALSE)))</f>
        <v>#N/A</v>
      </c>
    </row>
    <row r="125" spans="2:50">
      <c r="B125" s="96"/>
      <c r="C125" s="104"/>
      <c r="D125" s="96"/>
      <c r="E125" s="97"/>
      <c r="H125" s="20"/>
      <c r="I125" s="20"/>
      <c r="J125" s="20"/>
      <c r="K125" s="20"/>
      <c r="L125" s="20"/>
      <c r="AF125" s="23" t="e">
        <f ca="1">IF(MATRIX!G18&lt;0,"ERROR",IF(HLOOKUP($AF121,$AH$21:$BM$46,5,FALSE)=0,"",HLOOKUP($AF121,$AH$21:$BM$46,5,FALSE)))</f>
        <v>#N/A</v>
      </c>
    </row>
    <row r="126" spans="2:50">
      <c r="B126" s="96"/>
      <c r="C126" s="96"/>
      <c r="D126" s="96"/>
      <c r="E126" s="96"/>
      <c r="G126" s="24"/>
      <c r="L126" s="20"/>
      <c r="AF126" s="23" t="e">
        <f ca="1">IF(MATRIX!G18&lt;0,"ERROR",IF(HLOOKUP($AF121,$AH$21:$BM$46,6,FALSE)=0,"",HLOOKUP($AF121,$AH$21:$BM$46,6,FALSE)))</f>
        <v>#N/A</v>
      </c>
    </row>
    <row r="127" spans="2:50">
      <c r="B127" s="96"/>
      <c r="C127" s="96"/>
      <c r="D127" s="96"/>
      <c r="E127" s="97"/>
      <c r="AF127" s="23" t="e">
        <f ca="1">IF(MATRIX!G18&lt;0,"ERROR",IF(HLOOKUP($AF121,$AH$21:$BM$46,7,FALSE)=0,"",HLOOKUP($AF121,$AH$21:$BM$46,7,FALSE)))</f>
        <v>#N/A</v>
      </c>
    </row>
    <row r="128" spans="2:50">
      <c r="B128" s="102"/>
      <c r="C128" s="102"/>
      <c r="D128" s="102"/>
      <c r="E128" s="102"/>
      <c r="F128" s="31"/>
      <c r="AF128" s="23" t="e">
        <f ca="1">IF(MATRIX!G18&lt;0,"ERROR",IF(HLOOKUP($AF121,$AH$21:$BM$46,8,FALSE)=0,"",HLOOKUP($AF121,$AH$21:$BM$46,8,FALSE)))</f>
        <v>#N/A</v>
      </c>
    </row>
    <row r="129" spans="2:50">
      <c r="B129" s="96"/>
      <c r="C129" s="96"/>
      <c r="D129" s="96"/>
      <c r="E129" s="97"/>
      <c r="AF129" s="23" t="e">
        <f ca="1">IF(MATRIX!G18&lt;0,"ERROR",IF(HLOOKUP($AF121,$AH$21:$BM$46,9,FALSE)=0,"",HLOOKUP($AF121,$AH$21:$BM$46,9,FALSE)))</f>
        <v>#N/A</v>
      </c>
    </row>
    <row r="130" spans="2:50">
      <c r="B130" s="96"/>
      <c r="C130" s="102"/>
      <c r="D130" s="96"/>
      <c r="E130" s="97"/>
      <c r="AF130" s="23" t="e">
        <f ca="1">IF(MATRIX!G18&lt;0,"ERROR",IF(HLOOKUP($AF121,$AH$21:$BM$46,10,FALSE)=0,"",HLOOKUP($AF121,$AH$21:$BM$46,10,FALSE)))</f>
        <v>#N/A</v>
      </c>
      <c r="AH130" s="21"/>
      <c r="AI130" s="21"/>
      <c r="AJ130" s="21"/>
      <c r="AK130" s="21"/>
      <c r="AL130" s="21"/>
      <c r="AM130" s="21"/>
      <c r="AN130" s="21"/>
      <c r="AO130" s="21"/>
      <c r="AP130" s="21"/>
      <c r="AQ130" s="21"/>
      <c r="AR130" s="21"/>
      <c r="AS130" s="21"/>
      <c r="AT130" s="21"/>
      <c r="AU130" s="21"/>
      <c r="AV130" s="21"/>
      <c r="AW130" s="21"/>
      <c r="AX130" s="21"/>
    </row>
    <row r="131" spans="2:50">
      <c r="B131" s="96"/>
      <c r="C131" s="104"/>
      <c r="D131" s="106"/>
      <c r="E131" s="97"/>
      <c r="G131" s="6">
        <v>1</v>
      </c>
      <c r="H131" s="20"/>
      <c r="I131" s="20"/>
      <c r="J131" s="20"/>
      <c r="K131" s="20"/>
      <c r="AF131" s="23" t="e">
        <f ca="1">IF(MATRIX!G18&lt;0,"ERROR",IF(HLOOKUP($AF121,$AH$21:$BM$46,11,FALSE)=0,"",HLOOKUP($AF121,$AH$21:$BM$46,11,FALSE)))</f>
        <v>#N/A</v>
      </c>
      <c r="AH131" s="27"/>
      <c r="AI131" s="21"/>
      <c r="AJ131" s="21"/>
      <c r="AK131" s="21"/>
      <c r="AL131" s="21"/>
      <c r="AM131" s="21"/>
      <c r="AN131" s="21"/>
      <c r="AO131" s="21"/>
      <c r="AP131" s="21"/>
      <c r="AQ131" s="21"/>
      <c r="AR131" s="21"/>
      <c r="AS131" s="21"/>
      <c r="AT131" s="21"/>
      <c r="AU131" s="21"/>
      <c r="AV131" s="21"/>
      <c r="AW131" s="21"/>
      <c r="AX131" s="21"/>
    </row>
    <row r="132" spans="2:50">
      <c r="B132" s="96"/>
      <c r="C132" s="108"/>
      <c r="D132" s="96"/>
      <c r="E132" s="97"/>
      <c r="H132" s="20"/>
      <c r="I132" s="20"/>
      <c r="J132" s="20"/>
      <c r="K132" s="20"/>
      <c r="L132" s="20"/>
      <c r="AF132" s="23" t="e">
        <f ca="1">IF(MATRIX!G18&lt;0,"ERROR",IF(HLOOKUP($AF121,$AH$21:$BM$46,12,FALSE)=0,"",HLOOKUP($AF121,$AH$21:$BM$46,12,FALSE)))</f>
        <v>#N/A</v>
      </c>
      <c r="AH132" s="21"/>
      <c r="AI132" s="21"/>
      <c r="AJ132" s="21"/>
      <c r="AK132" s="21"/>
      <c r="AL132" s="21"/>
      <c r="AM132" s="21"/>
      <c r="AN132" s="21"/>
      <c r="AO132" s="21"/>
      <c r="AP132" s="21"/>
      <c r="AQ132" s="21"/>
      <c r="AR132" s="21"/>
      <c r="AS132" s="21"/>
      <c r="AT132" s="21"/>
      <c r="AU132" s="21"/>
      <c r="AV132" s="21"/>
      <c r="AW132" s="21"/>
      <c r="AX132" s="21"/>
    </row>
    <row r="133" spans="2:50">
      <c r="B133" s="96"/>
      <c r="C133" s="101"/>
      <c r="D133" s="96"/>
      <c r="E133" s="97"/>
      <c r="L133" s="20"/>
      <c r="AF133" s="23" t="e">
        <f ca="1">IF(MATRIX!G18&lt;0,"ERROR",IF(HLOOKUP($AF121,$AH$21:$BM$46,13,FALSE)=0,"",HLOOKUP($AF121,$AH$21:$BM$46,13,FALSE)))</f>
        <v>#N/A</v>
      </c>
      <c r="AH133" s="21"/>
      <c r="AI133" s="21"/>
      <c r="AJ133" s="21"/>
      <c r="AK133" s="21"/>
      <c r="AL133" s="21"/>
      <c r="AM133" s="21"/>
      <c r="AN133" s="21"/>
      <c r="AO133" s="21"/>
      <c r="AP133" s="21"/>
      <c r="AQ133" s="21"/>
      <c r="AR133" s="21"/>
      <c r="AS133" s="21"/>
      <c r="AT133" s="21"/>
      <c r="AU133" s="21"/>
      <c r="AV133" s="21"/>
      <c r="AW133" s="21"/>
      <c r="AX133" s="21"/>
    </row>
    <row r="134" spans="2:50">
      <c r="B134" s="96"/>
      <c r="C134" s="104"/>
      <c r="D134" s="96"/>
      <c r="E134" s="97"/>
      <c r="H134" s="20"/>
      <c r="I134" s="20"/>
      <c r="J134" s="20"/>
      <c r="K134" s="20"/>
      <c r="AF134" s="23" t="e">
        <f ca="1">IF(MATRIX!G18&lt;0,"ERROR",IF(HLOOKUP($AF121,$AH$21:$BM$46,14,FALSE)=0,"",HLOOKUP($AF121,$AH$21:$BM$46,14,FALSE)))</f>
        <v>#N/A</v>
      </c>
    </row>
    <row r="135" spans="2:50">
      <c r="B135" s="96"/>
      <c r="C135" s="108"/>
      <c r="D135" s="96"/>
      <c r="E135" s="97"/>
      <c r="H135" s="20"/>
      <c r="I135" s="20"/>
      <c r="J135" s="20"/>
      <c r="K135" s="20"/>
      <c r="L135" s="20"/>
      <c r="AF135" s="23" t="e">
        <f ca="1">IF(MATRIX!G18&lt;0,"ERROR",IF(HLOOKUP($AF121,$AH$21:$BM$46,15,FALSE)=0,"",HLOOKUP($AF121,$AH$21:$BM$46,15,FALSE)))</f>
        <v>#N/A</v>
      </c>
    </row>
    <row r="136" spans="2:50">
      <c r="B136" s="96"/>
      <c r="C136" s="104"/>
      <c r="D136" s="109"/>
      <c r="E136" s="97"/>
      <c r="L136" s="20"/>
      <c r="AF136" s="23" t="e">
        <f ca="1">IF(MATRIX!G18&lt;0,"ERROR",IF(HLOOKUP($AF121,$AH$21:$BM$46,16,FALSE)=0,"",HLOOKUP($AF121,$AH$21:$BM$46,16,FALSE)))</f>
        <v>#N/A</v>
      </c>
    </row>
    <row r="137" spans="2:50">
      <c r="B137" s="96"/>
      <c r="C137" s="108"/>
      <c r="D137" s="109"/>
      <c r="E137" s="97"/>
      <c r="AF137" s="23" t="e">
        <f ca="1">IF(MATRIX!G18&lt;0,"ERROR",IF(HLOOKUP($AF121,$AH$21:$BM$46,17,FALSE)=0,"",HLOOKUP($AF121,$AH$21:$BM$46,17,FALSE)))</f>
        <v>#N/A</v>
      </c>
    </row>
    <row r="138" spans="2:50">
      <c r="B138" s="96"/>
      <c r="C138" s="101"/>
      <c r="D138" s="96"/>
      <c r="E138" s="97"/>
      <c r="AF138" s="23" t="e">
        <f ca="1">IF(MATRIX!G18&lt;0,"ERROR",IF(HLOOKUP($AF121,$AH$21:$BM$46,18,FALSE)=0,"",HLOOKUP($AF121,$AH$21:$BM$46,18,FALSE)))</f>
        <v>#N/A</v>
      </c>
    </row>
    <row r="139" spans="2:50">
      <c r="B139" s="96"/>
      <c r="C139" s="104"/>
      <c r="D139" s="96"/>
      <c r="E139" s="97"/>
      <c r="H139" s="20"/>
      <c r="I139" s="20"/>
      <c r="J139" s="20"/>
      <c r="K139" s="20"/>
      <c r="AF139" s="23" t="e">
        <f ca="1">IF(MATRIX!G18&lt;0,"ERROR",IF(HLOOKUP($AF121,$AH$21:$BM$46,19,FALSE)=0,"",HLOOKUP($AF121,$AH$21:$BM$46,19,FALSE)))</f>
        <v>#N/A</v>
      </c>
    </row>
    <row r="140" spans="2:50">
      <c r="B140" s="96"/>
      <c r="C140" s="104"/>
      <c r="D140" s="106"/>
      <c r="E140" s="97"/>
      <c r="L140" s="20"/>
      <c r="AF140" s="23" t="e">
        <f ca="1">IF(MATRIX!G18&lt;0,"ERROR",IF(HLOOKUP($AF121,$AH$21:$BM$46,20,FALSE)=0,"",HLOOKUP($AF121,$AH$21:$BM$46,20,FALSE)))</f>
        <v>#N/A</v>
      </c>
    </row>
    <row r="141" spans="2:50">
      <c r="B141" s="96"/>
      <c r="C141" s="104"/>
      <c r="D141" s="96"/>
      <c r="E141" s="96"/>
      <c r="H141" s="20"/>
      <c r="I141" s="20"/>
      <c r="J141" s="20"/>
      <c r="K141" s="20"/>
      <c r="AF141" s="23"/>
    </row>
    <row r="142" spans="2:50">
      <c r="B142" s="96"/>
      <c r="C142" s="104"/>
      <c r="D142" s="96"/>
      <c r="E142" s="97"/>
      <c r="H142" s="20"/>
      <c r="I142" s="20"/>
      <c r="J142" s="20"/>
      <c r="K142" s="20"/>
      <c r="L142" s="20"/>
      <c r="AF142" s="23"/>
    </row>
    <row r="143" spans="2:50">
      <c r="B143" s="96"/>
      <c r="C143" s="104"/>
      <c r="D143" s="96"/>
      <c r="E143" s="97"/>
      <c r="H143" s="20"/>
      <c r="I143" s="20"/>
      <c r="J143" s="20"/>
      <c r="K143" s="20"/>
      <c r="L143" s="20"/>
      <c r="AF143" s="23"/>
    </row>
    <row r="144" spans="2:50">
      <c r="B144" s="96"/>
      <c r="C144" s="96"/>
      <c r="D144" s="96"/>
      <c r="E144" s="96"/>
      <c r="G144" s="24"/>
      <c r="L144" s="20"/>
      <c r="AF144" s="32"/>
    </row>
    <row r="145" spans="2:50">
      <c r="B145" s="96"/>
      <c r="C145" s="96"/>
      <c r="D145" s="96"/>
      <c r="E145" s="97"/>
      <c r="AF145" s="10" t="s">
        <v>73</v>
      </c>
    </row>
    <row r="146" spans="2:50">
      <c r="B146" s="96"/>
      <c r="C146" s="96"/>
      <c r="D146" s="96"/>
      <c r="E146" s="97"/>
      <c r="AF146" s="19" t="e">
        <f>VLOOKUP('data joblist'!$C$112,$X$21:$AA$39,4,FALSE)</f>
        <v>#N/A</v>
      </c>
    </row>
    <row r="147" spans="2:50">
      <c r="B147" s="102"/>
      <c r="C147" s="102"/>
      <c r="D147" s="102"/>
      <c r="E147" s="102"/>
      <c r="F147" s="31"/>
      <c r="AF147" s="23" t="e">
        <f ca="1">IF(MATRIX!G18&lt;0,"ERROR",HLOOKUP($AF146,$AH$21:$BM$46,2,FALSE))</f>
        <v>#N/A</v>
      </c>
    </row>
    <row r="148" spans="2:50">
      <c r="B148" s="96"/>
      <c r="C148" s="96"/>
      <c r="D148" s="96"/>
      <c r="E148" s="97"/>
      <c r="AF148" s="23" t="e">
        <f ca="1">IF(MATRIX!G18&lt;0,"ERROR",IF(HLOOKUP($AF146,$AH$21:$BM$46,3,FALSE)=0,"",HLOOKUP($AF146,$AH$21:$BM$46,3,FALSE)))</f>
        <v>#N/A</v>
      </c>
      <c r="AH148" s="21"/>
      <c r="AI148" s="21"/>
      <c r="AJ148" s="21"/>
      <c r="AK148" s="21"/>
      <c r="AL148" s="21"/>
      <c r="AM148" s="21"/>
      <c r="AN148" s="21"/>
      <c r="AO148" s="21"/>
      <c r="AP148" s="21"/>
      <c r="AQ148" s="21"/>
      <c r="AR148" s="21"/>
      <c r="AS148" s="21"/>
      <c r="AT148" s="21"/>
      <c r="AU148" s="21"/>
      <c r="AV148" s="21"/>
      <c r="AW148" s="21"/>
      <c r="AX148" s="21"/>
    </row>
    <row r="149" spans="2:50">
      <c r="B149" s="96"/>
      <c r="C149" s="102"/>
      <c r="D149" s="96"/>
      <c r="E149" s="97"/>
      <c r="AF149" s="23" t="e">
        <f ca="1">IF(MATRIX!G18&lt;0,"ERROR",IF(HLOOKUP($AF146,$AH$21:$BM$46,4,FALSE)=0,"",HLOOKUP($AF146,$AH$21:$BM$46,4,FALSE)))</f>
        <v>#N/A</v>
      </c>
      <c r="AH149" s="27"/>
      <c r="AI149" s="21"/>
      <c r="AJ149" s="21"/>
      <c r="AK149" s="21"/>
      <c r="AL149" s="21"/>
      <c r="AM149" s="21"/>
      <c r="AN149" s="21"/>
      <c r="AO149" s="21"/>
      <c r="AP149" s="21"/>
      <c r="AQ149" s="21"/>
      <c r="AR149" s="21"/>
      <c r="AS149" s="21"/>
      <c r="AT149" s="21"/>
      <c r="AU149" s="21"/>
      <c r="AV149" s="21"/>
      <c r="AW149" s="21"/>
      <c r="AX149" s="21"/>
    </row>
    <row r="150" spans="2:50">
      <c r="B150" s="96"/>
      <c r="C150" s="104"/>
      <c r="D150" s="106"/>
      <c r="E150" s="97"/>
      <c r="H150" s="20"/>
      <c r="I150" s="20"/>
      <c r="J150" s="20"/>
      <c r="K150" s="20"/>
      <c r="AF150" s="23" t="e">
        <f ca="1">IF(MATRIX!G18&lt;0,"ERROR",IF(HLOOKUP($AF146,$AH$21:$BM$46,5,FALSE)=0,"",HLOOKUP($AF146,$AH$21:$BM$46,5,FALSE)))</f>
        <v>#N/A</v>
      </c>
      <c r="AH150" s="21"/>
      <c r="AI150" s="21"/>
      <c r="AJ150" s="21"/>
      <c r="AK150" s="21"/>
      <c r="AL150" s="21"/>
      <c r="AM150" s="21"/>
      <c r="AN150" s="21"/>
      <c r="AO150" s="21"/>
      <c r="AP150" s="21"/>
      <c r="AQ150" s="21"/>
      <c r="AR150" s="21"/>
      <c r="AS150" s="21"/>
      <c r="AT150" s="21"/>
      <c r="AU150" s="21"/>
      <c r="AV150" s="21"/>
      <c r="AW150" s="21"/>
      <c r="AX150" s="21"/>
    </row>
    <row r="151" spans="2:50">
      <c r="B151" s="96"/>
      <c r="C151" s="108"/>
      <c r="D151" s="96"/>
      <c r="E151" s="97"/>
      <c r="H151" s="20"/>
      <c r="I151" s="20"/>
      <c r="J151" s="20"/>
      <c r="K151" s="20"/>
      <c r="L151" s="20"/>
      <c r="AF151" s="23" t="e">
        <f ca="1">IF(MATRIX!G18&lt;0,"ERROR",IF(HLOOKUP($AF146,$AH$21:$BM$46,6,FALSE)=0,"",HLOOKUP($AF146,$AH$21:$BM$46,6,FALSE)))</f>
        <v>#N/A</v>
      </c>
      <c r="AH151" s="21"/>
      <c r="AI151" s="21"/>
      <c r="AJ151" s="21"/>
      <c r="AK151" s="21"/>
      <c r="AL151" s="21"/>
      <c r="AM151" s="21"/>
      <c r="AN151" s="21"/>
      <c r="AO151" s="21"/>
      <c r="AP151" s="21"/>
      <c r="AQ151" s="21"/>
      <c r="AR151" s="21"/>
      <c r="AS151" s="21"/>
      <c r="AT151" s="21"/>
      <c r="AU151" s="21"/>
      <c r="AV151" s="21"/>
      <c r="AW151" s="21"/>
      <c r="AX151" s="21"/>
    </row>
    <row r="152" spans="2:50">
      <c r="B152" s="96"/>
      <c r="C152" s="101"/>
      <c r="D152" s="96"/>
      <c r="E152" s="97"/>
      <c r="L152" s="20"/>
      <c r="AF152" s="23" t="e">
        <f ca="1">IF(MATRIX!G18&lt;0,"ERROR",IF(HLOOKUP($AF146,$AH$21:$BM$46,7,FALSE)=0,"",HLOOKUP($AF146,$AH$21:$BM$46,7,FALSE)))</f>
        <v>#N/A</v>
      </c>
    </row>
    <row r="153" spans="2:50">
      <c r="B153" s="96"/>
      <c r="C153" s="104"/>
      <c r="D153" s="96"/>
      <c r="E153" s="97"/>
      <c r="H153" s="20"/>
      <c r="I153" s="20"/>
      <c r="J153" s="20"/>
      <c r="K153" s="20"/>
      <c r="AF153" s="23" t="e">
        <f ca="1">IF(MATRIX!G18&lt;0,"ERROR",IF(HLOOKUP($AF146,$AH$21:$BM$46,8,FALSE)=0,"",HLOOKUP($AF146,$AH$21:$BM$46,8,FALSE)))</f>
        <v>#N/A</v>
      </c>
    </row>
    <row r="154" spans="2:50">
      <c r="B154" s="96"/>
      <c r="C154" s="108"/>
      <c r="D154" s="96"/>
      <c r="E154" s="97"/>
      <c r="H154" s="20"/>
      <c r="I154" s="20"/>
      <c r="J154" s="20"/>
      <c r="K154" s="20"/>
      <c r="L154" s="20"/>
      <c r="AF154" s="23" t="e">
        <f ca="1">IF(MATRIX!G18&lt;0,"ERROR",IF(HLOOKUP($AF146,$AH$21:$BM$46,9,FALSE)=0,"",HLOOKUP($AF146,$AH$21:$BM$46,9,FALSE)))</f>
        <v>#N/A</v>
      </c>
    </row>
    <row r="155" spans="2:50">
      <c r="B155" s="96"/>
      <c r="C155" s="104"/>
      <c r="D155" s="109"/>
      <c r="E155" s="97"/>
      <c r="L155" s="20"/>
      <c r="AF155" s="23" t="e">
        <f ca="1">IF(MATRIX!G18&lt;0,"ERROR",IF(HLOOKUP($AF146,$AH$21:$BM$46,10,FALSE)=0,"",HLOOKUP($AF146,$AH$21:$BM$46,10,FALSE)))</f>
        <v>#N/A</v>
      </c>
    </row>
    <row r="156" spans="2:50">
      <c r="B156" s="96"/>
      <c r="C156" s="108"/>
      <c r="D156" s="109"/>
      <c r="E156" s="97"/>
      <c r="AF156" s="23" t="e">
        <f ca="1">IF(MATRIX!G18&lt;0,"ERROR",IF(HLOOKUP($AF146,$AH$21:$BM$46,11,FALSE)=0,"",HLOOKUP($AF146,$AH$21:$BM$46,11,FALSE)))</f>
        <v>#N/A</v>
      </c>
    </row>
    <row r="157" spans="2:50">
      <c r="B157" s="96"/>
      <c r="C157" s="101"/>
      <c r="D157" s="96"/>
      <c r="E157" s="97"/>
      <c r="AF157" s="23" t="e">
        <f ca="1">IF(MATRIX!G18&lt;0,"ERROR",IF(HLOOKUP($AF146,$AH$21:$BM$46,12,FALSE)=0,"",HLOOKUP($AF146,$AH$21:$BM$46,12,FALSE)))</f>
        <v>#N/A</v>
      </c>
    </row>
    <row r="158" spans="2:50">
      <c r="B158" s="96"/>
      <c r="C158" s="104"/>
      <c r="D158" s="96"/>
      <c r="E158" s="97"/>
      <c r="H158" s="20"/>
      <c r="I158" s="20"/>
      <c r="J158" s="20"/>
      <c r="K158" s="20"/>
      <c r="AF158" s="23" t="e">
        <f ca="1">IF(MATRIX!G18&lt;0,"ERROR",IF(HLOOKUP($AF146,$AH$21:$BM$46,13,FALSE)=0,"",HLOOKUP($AF146,$AH$21:$BM$46,13,FALSE)))</f>
        <v>#N/A</v>
      </c>
    </row>
    <row r="159" spans="2:50">
      <c r="B159" s="96"/>
      <c r="C159" s="104"/>
      <c r="D159" s="106"/>
      <c r="E159" s="97"/>
      <c r="L159" s="20"/>
      <c r="AF159" s="23" t="e">
        <f ca="1">IF(MATRIX!G18&lt;0,"ERROR",IF(HLOOKUP($AF146,$AH$21:$BM$46,14,FALSE)=0,"",HLOOKUP($AF146,$AH$21:$BM$46,14,FALSE)))</f>
        <v>#N/A</v>
      </c>
    </row>
    <row r="160" spans="2:50">
      <c r="B160" s="96"/>
      <c r="C160" s="104"/>
      <c r="D160" s="96"/>
      <c r="E160" s="96"/>
      <c r="H160" s="20"/>
      <c r="I160" s="20"/>
      <c r="J160" s="20"/>
      <c r="K160" s="20"/>
      <c r="AF160" s="23" t="e">
        <f ca="1">IF(MATRIX!G18&lt;0,"ERROR",IF(HLOOKUP($AF146,$AH$21:$BM$46,15,FALSE)=0,"",HLOOKUP($AF146,$AH$21:$BM$46,15,FALSE)))</f>
        <v>#N/A</v>
      </c>
    </row>
    <row r="161" spans="2:50">
      <c r="B161" s="96"/>
      <c r="C161" s="104"/>
      <c r="D161" s="96"/>
      <c r="E161" s="97"/>
      <c r="H161" s="20"/>
      <c r="I161" s="20"/>
      <c r="J161" s="20"/>
      <c r="K161" s="20"/>
      <c r="L161" s="20"/>
      <c r="AF161" s="23" t="e">
        <f ca="1">IF(MATRIX!G18&lt;0,"ERROR",IF(HLOOKUP($AF146,$AH$21:$BM$46,16,FALSE)=0,"",HLOOKUP($AF146,$AH$21:$BM$46,16,FALSE)))</f>
        <v>#N/A</v>
      </c>
    </row>
    <row r="162" spans="2:50">
      <c r="B162" s="96"/>
      <c r="C162" s="104"/>
      <c r="D162" s="96"/>
      <c r="E162" s="97"/>
      <c r="H162" s="20"/>
      <c r="I162" s="20"/>
      <c r="J162" s="20"/>
      <c r="K162" s="20"/>
      <c r="L162" s="20"/>
      <c r="AF162" s="23" t="e">
        <f ca="1">IF(MATRIX!G18&lt;0,"ERROR",IF(HLOOKUP($AF146,$AH$21:$BM$46,17,FALSE)=0,"",HLOOKUP($AF146,$AH$21:$BM$46,17,FALSE)))</f>
        <v>#N/A</v>
      </c>
    </row>
    <row r="163" spans="2:50">
      <c r="B163" s="96"/>
      <c r="C163" s="96"/>
      <c r="D163" s="96"/>
      <c r="E163" s="96"/>
      <c r="G163" s="24"/>
      <c r="L163" s="20"/>
      <c r="AF163" s="23" t="e">
        <f ca="1">IF(MATRIX!G18&lt;0,"ERROR",IF(HLOOKUP($AF146,$AH$21:$BM$46,18,FALSE)=0,"",HLOOKUP($AF146,$AH$21:$BM$46,18,FALSE)))</f>
        <v>#N/A</v>
      </c>
    </row>
    <row r="164" spans="2:50">
      <c r="B164" s="96"/>
      <c r="C164" s="96"/>
      <c r="D164" s="96"/>
      <c r="E164" s="97"/>
      <c r="AF164" s="23" t="e">
        <f ca="1">IF(MATRIX!G18&lt;0,"ERROR",IF(HLOOKUP($AF146,$AH$21:$BM$46,19,FALSE)=0,"",HLOOKUP($AF146,$AH$21:$BM$46,19,FALSE)))</f>
        <v>#N/A</v>
      </c>
    </row>
    <row r="165" spans="2:50">
      <c r="B165" s="102"/>
      <c r="C165" s="102"/>
      <c r="D165" s="102"/>
      <c r="E165" s="102"/>
      <c r="F165" s="31"/>
      <c r="AF165" s="23" t="e">
        <f ca="1">IF(MATRIX!G18&lt;0,"ERROR",IF(HLOOKUP($AF146,$AH$21:$BM$46,20,FALSE)=0,"",HLOOKUP($AF146,$AH$21:$BM$46,20,FALSE)))</f>
        <v>#N/A</v>
      </c>
    </row>
    <row r="166" spans="2:50">
      <c r="B166" s="96"/>
      <c r="C166" s="96"/>
      <c r="D166" s="96"/>
      <c r="E166" s="97"/>
      <c r="AF166" s="23"/>
    </row>
    <row r="167" spans="2:50">
      <c r="B167" s="96"/>
      <c r="C167" s="102"/>
      <c r="D167" s="96"/>
      <c r="E167" s="97"/>
      <c r="AF167" s="23"/>
      <c r="AH167" s="21"/>
      <c r="AI167" s="21"/>
      <c r="AJ167" s="21"/>
      <c r="AK167" s="21"/>
      <c r="AL167" s="21"/>
      <c r="AM167" s="21"/>
      <c r="AN167" s="21"/>
      <c r="AO167" s="21"/>
      <c r="AP167" s="21"/>
      <c r="AQ167" s="21"/>
      <c r="AR167" s="21"/>
      <c r="AS167" s="21"/>
      <c r="AT167" s="21"/>
      <c r="AU167" s="21"/>
      <c r="AV167" s="21"/>
      <c r="AW167" s="21"/>
      <c r="AX167" s="21"/>
    </row>
    <row r="168" spans="2:50">
      <c r="B168" s="96"/>
      <c r="C168" s="104"/>
      <c r="D168" s="106"/>
      <c r="E168" s="97"/>
      <c r="H168" s="20"/>
      <c r="I168" s="20"/>
      <c r="J168" s="20"/>
      <c r="K168" s="20"/>
      <c r="AF168" s="23"/>
      <c r="AH168" s="27"/>
      <c r="AI168" s="21"/>
      <c r="AJ168" s="21"/>
      <c r="AK168" s="21"/>
      <c r="AL168" s="21"/>
      <c r="AM168" s="21"/>
      <c r="AN168" s="21"/>
      <c r="AO168" s="21"/>
      <c r="AP168" s="21"/>
      <c r="AQ168" s="21"/>
      <c r="AR168" s="21"/>
      <c r="AS168" s="21"/>
      <c r="AT168" s="21"/>
      <c r="AU168" s="21"/>
      <c r="AV168" s="21"/>
      <c r="AW168" s="21"/>
      <c r="AX168" s="21"/>
    </row>
    <row r="169" spans="2:50">
      <c r="B169" s="96"/>
      <c r="C169" s="108"/>
      <c r="D169" s="96"/>
      <c r="E169" s="97"/>
      <c r="H169" s="20"/>
      <c r="I169" s="20"/>
      <c r="J169" s="20"/>
      <c r="K169" s="20"/>
      <c r="L169" s="20"/>
      <c r="AF169" s="32"/>
      <c r="AH169" s="33" t="s">
        <v>78</v>
      </c>
      <c r="AI169" s="21"/>
      <c r="AJ169" s="21"/>
      <c r="AK169" s="21"/>
      <c r="AL169" s="21"/>
      <c r="AM169" s="21"/>
      <c r="AN169" s="21"/>
      <c r="AO169" s="21"/>
      <c r="AP169" s="21"/>
      <c r="AQ169" s="21"/>
      <c r="AR169" s="21"/>
      <c r="AS169" s="21"/>
      <c r="AT169" s="21"/>
      <c r="AU169" s="21"/>
      <c r="AV169" s="21"/>
      <c r="AW169" s="21"/>
      <c r="AX169" s="21"/>
    </row>
    <row r="170" spans="2:50">
      <c r="B170" s="96"/>
      <c r="C170" s="101"/>
      <c r="D170" s="96"/>
      <c r="E170" s="97"/>
      <c r="L170" s="20"/>
      <c r="AF170" s="10" t="s">
        <v>74</v>
      </c>
      <c r="AH170" s="21"/>
      <c r="AI170" s="21"/>
      <c r="AJ170" s="21"/>
      <c r="AK170" s="21"/>
      <c r="AL170" s="21"/>
      <c r="AM170" s="21"/>
      <c r="AN170" s="21"/>
      <c r="AO170" s="21"/>
      <c r="AP170" s="21"/>
      <c r="AQ170" s="21"/>
      <c r="AR170" s="21"/>
      <c r="AS170" s="21"/>
      <c r="AT170" s="21"/>
      <c r="AU170" s="21"/>
      <c r="AV170" s="21"/>
      <c r="AW170" s="21"/>
      <c r="AX170" s="21"/>
    </row>
    <row r="171" spans="2:50">
      <c r="B171" s="96"/>
      <c r="C171" s="104"/>
      <c r="D171" s="96"/>
      <c r="E171" s="97"/>
      <c r="H171" s="20"/>
      <c r="I171" s="20"/>
      <c r="J171" s="20"/>
      <c r="K171" s="20"/>
      <c r="AF171" s="19" t="e">
        <f>VLOOKUP('data joblist'!$C$133,$X$21:$AA$39,4,FALSE)</f>
        <v>#N/A</v>
      </c>
    </row>
    <row r="172" spans="2:50">
      <c r="B172" s="96"/>
      <c r="C172" s="108"/>
      <c r="D172" s="96"/>
      <c r="E172" s="97"/>
      <c r="H172" s="20"/>
      <c r="I172" s="20"/>
      <c r="J172" s="20"/>
      <c r="K172" s="20"/>
      <c r="L172" s="20"/>
      <c r="AF172" s="23" t="e">
        <f ca="1">IF(MATRIX!G18&lt;0,"ERROR",HLOOKUP($AF171,$AH$21:$BM$46,2,FALSE))</f>
        <v>#N/A</v>
      </c>
    </row>
    <row r="173" spans="2:50">
      <c r="B173" s="96"/>
      <c r="C173" s="104"/>
      <c r="D173" s="109"/>
      <c r="E173" s="97"/>
      <c r="L173" s="20"/>
      <c r="AF173" s="23" t="e">
        <f ca="1">IF(MATRIX!G18&lt;0,"ERROR",IF(HLOOKUP($AF171,$AH$21:$BM$46,3,FALSE)=0,"",HLOOKUP($AF171,$AH$21:$BM$46,3,FALSE)))</f>
        <v>#N/A</v>
      </c>
    </row>
    <row r="174" spans="2:50">
      <c r="B174" s="96"/>
      <c r="C174" s="108"/>
      <c r="D174" s="109"/>
      <c r="E174" s="97"/>
      <c r="AF174" s="23" t="e">
        <f ca="1">IF(MATRIX!G18&lt;0,"ERROR",IF(HLOOKUP($AF171,$AH$21:$BM$46,4,FALSE)=0,"",HLOOKUP($AF171,$AH$21:$BM$46,4,FALSE)))</f>
        <v>#N/A</v>
      </c>
    </row>
    <row r="175" spans="2:50">
      <c r="B175" s="96"/>
      <c r="C175" s="101"/>
      <c r="D175" s="96"/>
      <c r="E175" s="97"/>
      <c r="AF175" s="23" t="e">
        <f ca="1">IF(MATRIX!G18&lt;0,"ERROR",IF(HLOOKUP($AF171,$AH$21:$BM$46,5,FALSE)=0,"",HLOOKUP($AF171,$AH$21:$BM$46,5,FALSE)))</f>
        <v>#N/A</v>
      </c>
    </row>
    <row r="176" spans="2:50">
      <c r="B176" s="96"/>
      <c r="C176" s="104"/>
      <c r="D176" s="96"/>
      <c r="E176" s="97"/>
      <c r="H176" s="20"/>
      <c r="I176" s="20"/>
      <c r="J176" s="20"/>
      <c r="K176" s="20"/>
      <c r="AF176" s="23" t="e">
        <f ca="1">IF(MATRIX!G18&lt;0,"ERROR",IF(HLOOKUP($AF171,$AH$21:$BM$46,6,FALSE)=0,"",HLOOKUP($AF171,$AH$21:$BM$46,6,FALSE)))</f>
        <v>#N/A</v>
      </c>
    </row>
    <row r="177" spans="2:34">
      <c r="B177" s="96"/>
      <c r="C177" s="104"/>
      <c r="D177" s="106"/>
      <c r="E177" s="97"/>
      <c r="L177" s="20"/>
      <c r="AF177" s="23" t="e">
        <f ca="1">IF(MATRIX!G18&lt;0,"ERROR",IF(HLOOKUP($AF171,$AH$21:$BM$46,7,FALSE)=0,"",HLOOKUP($AF171,$AH$21:$BM$46,7,FALSE)))</f>
        <v>#N/A</v>
      </c>
    </row>
    <row r="178" spans="2:34">
      <c r="B178" s="96"/>
      <c r="C178" s="104"/>
      <c r="D178" s="96"/>
      <c r="E178" s="96"/>
      <c r="H178" s="20"/>
      <c r="I178" s="20"/>
      <c r="J178" s="20"/>
      <c r="K178" s="20"/>
      <c r="AF178" s="23" t="e">
        <f ca="1">IF(MATRIX!G18&lt;0,"ERROR",IF(HLOOKUP($AF171,$AH$21:$BM$46,8,FALSE)=0,"",HLOOKUP($AF171,$AH$21:$BM$46,8,FALSE)))</f>
        <v>#N/A</v>
      </c>
    </row>
    <row r="179" spans="2:34">
      <c r="B179" s="96"/>
      <c r="C179" s="104"/>
      <c r="D179" s="96"/>
      <c r="E179" s="97"/>
      <c r="H179" s="20"/>
      <c r="I179" s="20"/>
      <c r="J179" s="20"/>
      <c r="K179" s="20"/>
      <c r="L179" s="20"/>
      <c r="AF179" s="23" t="e">
        <f ca="1">IF(MATRIX!G18&lt;0,"ERROR",IF(HLOOKUP($AF171,$AH$21:$BM$46,9,FALSE)=0,"",HLOOKUP($AF171,$AH$21:$BM$46,9,FALSE)))</f>
        <v>#N/A</v>
      </c>
    </row>
    <row r="180" spans="2:34">
      <c r="B180" s="96"/>
      <c r="C180" s="104"/>
      <c r="D180" s="96"/>
      <c r="E180" s="97"/>
      <c r="H180" s="20"/>
      <c r="I180" s="20"/>
      <c r="J180" s="20"/>
      <c r="K180" s="20"/>
      <c r="L180" s="20"/>
      <c r="AF180" s="23" t="e">
        <f ca="1">IF(MATRIX!G18&lt;0,"ERROR",IF(HLOOKUP($AF171,$AH$21:$BM$46,10,FALSE)=0,"",HLOOKUP($AF171,$AH$21:$BM$46,10,FALSE)))</f>
        <v>#N/A</v>
      </c>
    </row>
    <row r="181" spans="2:34">
      <c r="B181" s="96"/>
      <c r="C181" s="96"/>
      <c r="D181" s="96"/>
      <c r="E181" s="96"/>
      <c r="G181" s="24"/>
      <c r="L181" s="20"/>
      <c r="AF181" s="23" t="e">
        <f ca="1">IF(MATRIX!G18&lt;0,"ERROR",IF(HLOOKUP($AF171,$AH$21:$BM$46,11,FALSE)=0,"",HLOOKUP($AF171,$AH$21:$BM$46,11,FALSE)))</f>
        <v>#N/A</v>
      </c>
    </row>
    <row r="182" spans="2:34">
      <c r="B182" s="96"/>
      <c r="C182" s="96"/>
      <c r="D182" s="96"/>
      <c r="E182" s="97"/>
      <c r="AF182" s="23" t="e">
        <f ca="1">IF(MATRIX!G18&lt;0,"ERROR",IF(HLOOKUP($AF171,$AH$21:$BM$46,12,FALSE)=0,"",HLOOKUP($AF171,$AH$21:$BM$46,12,FALSE)))</f>
        <v>#N/A</v>
      </c>
    </row>
    <row r="183" spans="2:34">
      <c r="B183" s="96"/>
      <c r="C183" s="96"/>
      <c r="D183" s="96"/>
      <c r="E183" s="97"/>
      <c r="AF183" s="23" t="e">
        <f ca="1">IF(MATRIX!G18&lt;0,"ERROR",IF(HLOOKUP($AF171,$AH$21:$BM$46,13,FALSE)=0,"",HLOOKUP($AF171,$AH$21:$BM$46,13,FALSE)))</f>
        <v>#N/A</v>
      </c>
    </row>
    <row r="184" spans="2:34">
      <c r="B184" s="96"/>
      <c r="C184" s="96"/>
      <c r="D184" s="96"/>
      <c r="E184" s="97"/>
      <c r="AF184" s="23" t="e">
        <f ca="1">IF(MATRIX!G18&lt;0,"ERROR",IF(HLOOKUP($AF171,$AH$21:$BM$46,14,FALSE)=0,"",HLOOKUP($AF171,$AH$21:$BM$46,14,FALSE)))</f>
        <v>#N/A</v>
      </c>
    </row>
    <row r="185" spans="2:34">
      <c r="B185" s="96"/>
      <c r="C185" s="96"/>
      <c r="D185" s="96"/>
      <c r="E185" s="97"/>
      <c r="AF185" s="23" t="e">
        <f ca="1">IF(MATRIX!G18&lt;0,"ERROR",IF(HLOOKUP($AF171,$AH$21:$BM$46,15,FALSE)=0,"",HLOOKUP($AF171,$AH$21:$BM$46,15,FALSE)))</f>
        <v>#N/A</v>
      </c>
    </row>
    <row r="186" spans="2:34">
      <c r="B186" s="96"/>
      <c r="C186" s="96"/>
      <c r="D186" s="96"/>
      <c r="E186" s="97"/>
      <c r="AF186" s="23" t="e">
        <f ca="1">IF(MATRIX!G18&lt;0,"ERROR",IF(HLOOKUP($AF171,$AH$21:$BM$46,16,FALSE)=0,"",HLOOKUP($AF171,$AH$21:$BM$46,16,FALSE)))</f>
        <v>#N/A</v>
      </c>
    </row>
    <row r="187" spans="2:34">
      <c r="B187" s="96"/>
      <c r="C187" s="96"/>
      <c r="D187" s="96"/>
      <c r="E187" s="97"/>
      <c r="AF187" s="23" t="e">
        <f ca="1">IF(MATRIX!G18&lt;0,"ERROR",IF(HLOOKUP($AF171,$AH$21:$BM$46,17,FALSE)=0,"",HLOOKUP($AF171,$AH$21:$BM$46,17,FALSE)))</f>
        <v>#N/A</v>
      </c>
    </row>
    <row r="188" spans="2:34">
      <c r="B188" s="96"/>
      <c r="C188" s="96"/>
      <c r="D188" s="96"/>
      <c r="E188" s="97"/>
      <c r="AF188" s="23" t="e">
        <f ca="1">IF(MATRIX!G18&lt;0,"ERROR",IF(HLOOKUP($AF171,$AH$21:$BM$46,18,FALSE)=0,"",HLOOKUP($AF171,$AH$21:$BM$46,18,FALSE)))</f>
        <v>#N/A</v>
      </c>
    </row>
    <row r="189" spans="2:34">
      <c r="B189" s="96"/>
      <c r="C189" s="96"/>
      <c r="D189" s="96"/>
      <c r="E189" s="97"/>
      <c r="AF189" s="23" t="e">
        <f ca="1">IF(MATRIX!G18&lt;0,"ERROR",IF(HLOOKUP($AF171,$AH$21:$BM$46,19,FALSE)=0,"",HLOOKUP($AF171,$AH$21:$BM$46,19,FALSE)))</f>
        <v>#N/A</v>
      </c>
      <c r="AH189" s="27"/>
    </row>
    <row r="190" spans="2:34">
      <c r="B190" s="96"/>
      <c r="C190" s="96"/>
      <c r="D190" s="96"/>
      <c r="E190" s="97"/>
      <c r="AF190" s="23" t="e">
        <f ca="1">IF(MATRIX!G18&lt;0,"ERROR",IF(HLOOKUP($AF171,$AH$21:$BM$46,20,FALSE)=0,"",HLOOKUP($AF171,$AH$21:$BM$46,20,FALSE)))</f>
        <v>#N/A</v>
      </c>
      <c r="AH190" s="33" t="s">
        <v>76</v>
      </c>
    </row>
    <row r="191" spans="2:34">
      <c r="AF191" s="23"/>
      <c r="AH191" s="21"/>
    </row>
    <row r="192" spans="2:34">
      <c r="AF192" s="23"/>
    </row>
    <row r="193" spans="7:78" s="5" customFormat="1">
      <c r="G193" s="24"/>
      <c r="AF193" s="23"/>
      <c r="BZ193" s="75"/>
    </row>
    <row r="194" spans="7:78" s="5" customFormat="1">
      <c r="G194" s="24"/>
      <c r="AF194" s="30"/>
      <c r="BZ194" s="75"/>
    </row>
    <row r="195" spans="7:78" s="5" customFormat="1">
      <c r="G195" s="24"/>
      <c r="AF195" s="10" t="s">
        <v>75</v>
      </c>
      <c r="BZ195" s="75"/>
    </row>
    <row r="196" spans="7:78" s="5" customFormat="1">
      <c r="G196" s="24"/>
      <c r="AF196" s="19" t="e">
        <f>VLOOKUP('data joblist'!$C$154,$X$21:$AA$39,4,FALSE)</f>
        <v>#N/A</v>
      </c>
      <c r="BZ196" s="75"/>
    </row>
    <row r="197" spans="7:78" s="5" customFormat="1">
      <c r="G197" s="24"/>
      <c r="AF197" s="23" t="e">
        <f ca="1">IF(MATRIX!G18&lt;0,"ERROR",HLOOKUP($AF196,$AH$21:$BM$46,2,FALSE))</f>
        <v>#N/A</v>
      </c>
      <c r="BZ197" s="75"/>
    </row>
    <row r="198" spans="7:78" s="5" customFormat="1">
      <c r="G198" s="24"/>
      <c r="AF198" s="23" t="e">
        <f ca="1">IF(MATRIX!G18&lt;0,"ERROR",IF(HLOOKUP($AF196,$AH$21:$BM$46,3,FALSE)=0,"",HLOOKUP($AF196,$AH$21:$BM$46,3,FALSE)))</f>
        <v>#N/A</v>
      </c>
      <c r="BZ198" s="75"/>
    </row>
    <row r="199" spans="7:78" s="5" customFormat="1">
      <c r="G199" s="24"/>
      <c r="AF199" s="23" t="e">
        <f ca="1">IF(MATRIX!G18&lt;0,"ERROR",IF(HLOOKUP($AF196,$AH$21:$BM$46,4,FALSE)=0,"",HLOOKUP($AF196,$AH$21:$BM$46,4,FALSE)))</f>
        <v>#N/A</v>
      </c>
      <c r="BZ199" s="75"/>
    </row>
    <row r="200" spans="7:78" s="5" customFormat="1">
      <c r="G200" s="24"/>
      <c r="AF200" s="23" t="e">
        <f ca="1">IF(MATRIX!G18&lt;0,"ERROR",IF(HLOOKUP($AF196,$AH$21:$BM$46,5,FALSE)=0,"",HLOOKUP($AF196,$AH$21:$BM$46,5,FALSE)))</f>
        <v>#N/A</v>
      </c>
      <c r="BZ200" s="75"/>
    </row>
    <row r="201" spans="7:78" s="5" customFormat="1">
      <c r="G201" s="24"/>
      <c r="AF201" s="23" t="e">
        <f ca="1">IF(MATRIX!G18&lt;0,"ERROR",IF(HLOOKUP($AF196,$AH$21:$BM$46,6,FALSE)=0,"",HLOOKUP($AF196,$AH$21:$BM$46,6,FALSE)))</f>
        <v>#N/A</v>
      </c>
      <c r="BZ201" s="75"/>
    </row>
    <row r="202" spans="7:78" s="5" customFormat="1">
      <c r="G202" s="24"/>
      <c r="AF202" s="23" t="e">
        <f ca="1">IF(MATRIX!G18&lt;0,"ERROR",IF(HLOOKUP($AF196,$AH$21:$BM$46,7,FALSE)=0,"",HLOOKUP($AF196,$AH$21:$BM$46,7,FALSE)))</f>
        <v>#N/A</v>
      </c>
      <c r="BZ202" s="75"/>
    </row>
    <row r="203" spans="7:78" s="5" customFormat="1">
      <c r="G203" s="24"/>
      <c r="AF203" s="23" t="e">
        <f ca="1">IF(MATRIX!G18&lt;0,"ERROR",IF(HLOOKUP($AF196,$AH$21:$BM$46,8,FALSE)=0,"",HLOOKUP($AF196,$AH$21:$BM$46,8,FALSE)))</f>
        <v>#N/A</v>
      </c>
      <c r="BZ203" s="75"/>
    </row>
    <row r="204" spans="7:78" s="5" customFormat="1">
      <c r="G204" s="24"/>
      <c r="AF204" s="23" t="e">
        <f ca="1">IF(MATRIX!G18&lt;0,"ERROR",IF(HLOOKUP($AF196,$AH$21:$BM$46,9,FALSE)=0,"",HLOOKUP($AF196,$AH$21:$BM$46,9,FALSE)))</f>
        <v>#N/A</v>
      </c>
      <c r="BZ204" s="75"/>
    </row>
    <row r="205" spans="7:78" s="5" customFormat="1">
      <c r="G205" s="24"/>
      <c r="AF205" s="23" t="e">
        <f ca="1">IF(MATRIX!G18&lt;0,"ERROR",IF(HLOOKUP($AF196,$AH$21:$BM$46,10,FALSE)=0,"",HLOOKUP($AF196,$AH$21:$BM$46,10,FALSE)))</f>
        <v>#N/A</v>
      </c>
      <c r="BZ205" s="75"/>
    </row>
    <row r="206" spans="7:78" s="5" customFormat="1">
      <c r="G206" s="24"/>
      <c r="AF206" s="23" t="e">
        <f ca="1">IF(MATRIX!G18&lt;0,"ERROR",IF(HLOOKUP($AF196,$AH$21:$BM$46,11,FALSE)=0,"",HLOOKUP($AF196,$AH$21:$BM$46,11,FALSE)))</f>
        <v>#N/A</v>
      </c>
      <c r="BZ206" s="75"/>
    </row>
    <row r="207" spans="7:78" s="5" customFormat="1">
      <c r="G207" s="24"/>
      <c r="AF207" s="23" t="e">
        <f ca="1">IF(MATRIX!G18&lt;0,"ERROR",IF(HLOOKUP($AF196,$AH$21:$BM$46,12,FALSE)=0,"",HLOOKUP($AF196,$AH$21:$BM$46,12,FALSE)))</f>
        <v>#N/A</v>
      </c>
      <c r="BZ207" s="75"/>
    </row>
    <row r="208" spans="7:78" s="5" customFormat="1">
      <c r="G208" s="24"/>
      <c r="AF208" s="23" t="e">
        <f ca="1">IF(MATRIX!G18&lt;0,"ERROR",IF(HLOOKUP($AF196,$AH$21:$BM$46,13,FALSE)=0,"",HLOOKUP($AF196,$AH$21:$BM$46,13,FALSE)))</f>
        <v>#N/A</v>
      </c>
      <c r="BZ208" s="75"/>
    </row>
    <row r="209" spans="7:78" s="5" customFormat="1">
      <c r="G209" s="24"/>
      <c r="AF209" s="23" t="e">
        <f ca="1">IF(MATRIX!G18&lt;0,"ERROR",IF(HLOOKUP($AF196,$AH$21:$BM$46,14,FALSE)=0,"",HLOOKUP($AF196,$AH$21:$BM$46,14,FALSE)))</f>
        <v>#N/A</v>
      </c>
      <c r="BZ209" s="75"/>
    </row>
    <row r="210" spans="7:78" s="5" customFormat="1">
      <c r="G210" s="24"/>
      <c r="AF210" s="23" t="e">
        <f ca="1">IF(MATRIX!G18&lt;0,"ERROR",IF(HLOOKUP($AF196,$AH$21:$BM$46,15,FALSE)=0,"",HLOOKUP($AF196,$AH$21:$BM$46,15,FALSE)))</f>
        <v>#N/A</v>
      </c>
      <c r="BZ210" s="75"/>
    </row>
    <row r="211" spans="7:78" s="5" customFormat="1">
      <c r="G211" s="24"/>
      <c r="AF211" s="23" t="e">
        <f ca="1">IF(MATRIX!G18&lt;0,"ERROR",IF(HLOOKUP($AF196,$AH$21:$BM$46,16,FALSE)=0,"",HLOOKUP($AF196,$AH$21:$BM$46,16,FALSE)))</f>
        <v>#N/A</v>
      </c>
      <c r="BZ211" s="75"/>
    </row>
    <row r="212" spans="7:78" s="5" customFormat="1">
      <c r="G212" s="24"/>
      <c r="AF212" s="23" t="e">
        <f ca="1">IF(MATRIX!G18&lt;0,"ERROR",IF(HLOOKUP($AF196,$AH$21:$BM$46,17,FALSE)=0,"",HLOOKUP($AF196,$AH$21:$BM$46,17,FALSE)))</f>
        <v>#N/A</v>
      </c>
      <c r="BZ212" s="75"/>
    </row>
    <row r="213" spans="7:78" s="5" customFormat="1">
      <c r="G213" s="24"/>
      <c r="AF213" s="23" t="e">
        <f ca="1">IF(MATRIX!G18&lt;0,"ERROR",IF(HLOOKUP($AF196,$AH$21:$BM$46,18,FALSE)=0,"",HLOOKUP($AF196,$AH$21:$BM$46,18,FALSE)))</f>
        <v>#N/A</v>
      </c>
      <c r="BZ213" s="75"/>
    </row>
    <row r="214" spans="7:78" s="5" customFormat="1">
      <c r="G214" s="24"/>
      <c r="AF214" s="23" t="e">
        <f ca="1">IF(MATRIX!G18&lt;0,"ERROR",IF(HLOOKUP($AF196,$AH$21:$BM$46,19,FALSE)=0,"",HLOOKUP($AF196,$AH$21:$BM$46,19,FALSE)))</f>
        <v>#N/A</v>
      </c>
      <c r="BZ214" s="75"/>
    </row>
    <row r="215" spans="7:78" s="5" customFormat="1">
      <c r="G215" s="24"/>
      <c r="AF215" s="23" t="e">
        <f ca="1">IF(MATRIX!G18&lt;0,"ERROR",IF(HLOOKUP($AF196,$AH$21:$BM$46,20,FALSE)=0,"",HLOOKUP($AF196,$AH$21:$BM$46,20,FALSE)))</f>
        <v>#N/A</v>
      </c>
      <c r="BZ215" s="75"/>
    </row>
    <row r="216" spans="7:78" s="5" customFormat="1">
      <c r="G216" s="24"/>
      <c r="AF216" s="23"/>
      <c r="BZ216" s="75"/>
    </row>
    <row r="217" spans="7:78" s="5" customFormat="1">
      <c r="G217" s="24"/>
      <c r="AF217" s="23"/>
      <c r="BZ217" s="75"/>
    </row>
    <row r="218" spans="7:78" s="5" customFormat="1">
      <c r="G218" s="24"/>
      <c r="AF218" s="23"/>
      <c r="BZ218" s="75"/>
    </row>
    <row r="219" spans="7:78" s="5" customFormat="1">
      <c r="G219" s="24"/>
      <c r="AF219" s="23"/>
      <c r="BZ219" s="75"/>
    </row>
    <row r="220" spans="7:78" s="5" customFormat="1">
      <c r="G220" s="24"/>
      <c r="AF220" s="30"/>
      <c r="BZ220" s="75"/>
    </row>
    <row r="221" spans="7:78" s="5" customFormat="1">
      <c r="G221" s="24"/>
      <c r="AF221" s="10" t="s">
        <v>77</v>
      </c>
      <c r="BZ221" s="75"/>
    </row>
    <row r="222" spans="7:78" s="5" customFormat="1">
      <c r="G222" s="24"/>
      <c r="AF222" s="19" t="e">
        <f>VLOOKUP('data joblist'!$C$175,$X$21:$AA$39,4,FALSE)</f>
        <v>#N/A</v>
      </c>
      <c r="BZ222" s="75"/>
    </row>
    <row r="223" spans="7:78" s="5" customFormat="1">
      <c r="G223" s="24"/>
      <c r="AF223" s="23" t="e">
        <f ca="1">IF(MATRIX!G18&lt;0,"ERROR",HLOOKUP($AF222,$AH$21:$BM$46,2,FALSE))</f>
        <v>#N/A</v>
      </c>
      <c r="BZ223" s="75"/>
    </row>
    <row r="224" spans="7:78" s="5" customFormat="1">
      <c r="G224" s="24"/>
      <c r="AF224" s="23" t="e">
        <f ca="1">IF(MATRIX!G18&lt;0,"ERROR",IF(HLOOKUP($AF222,$AH$21:$BM$46,3,FALSE)=0,"",HLOOKUP($AF222,$AH$21:$BM$46,3,FALSE)))</f>
        <v>#N/A</v>
      </c>
      <c r="BZ224" s="75"/>
    </row>
    <row r="225" spans="7:78" s="5" customFormat="1">
      <c r="G225" s="24"/>
      <c r="AF225" s="23" t="e">
        <f ca="1">IF(MATRIX!G18&lt;0,"ERROR",IF(HLOOKUP($AF222,$AH$21:$BM$46,4,FALSE)=0,"",HLOOKUP($AF222,$AH$21:$BM$46,4,FALSE)))</f>
        <v>#N/A</v>
      </c>
      <c r="BZ225" s="75"/>
    </row>
    <row r="226" spans="7:78" s="5" customFormat="1">
      <c r="G226" s="24"/>
      <c r="AF226" s="23" t="e">
        <f ca="1">IF(MATRIX!G18&lt;0,"ERROR",IF(HLOOKUP($AF222,$AH$21:$BM$46,5,FALSE)=0,"",HLOOKUP($AF222,$AH$21:$BM$46,5,FALSE)))</f>
        <v>#N/A</v>
      </c>
      <c r="BZ226" s="75"/>
    </row>
    <row r="227" spans="7:78" s="5" customFormat="1">
      <c r="G227" s="24"/>
      <c r="AF227" s="23" t="e">
        <f ca="1">IF(MATRIX!G18&lt;0,"ERROR",IF(HLOOKUP($AF222,$AH$21:$BM$46,6,FALSE)=0,"",HLOOKUP($AF222,$AH$21:$BM$46,6,FALSE)))</f>
        <v>#N/A</v>
      </c>
      <c r="BZ227" s="75"/>
    </row>
    <row r="228" spans="7:78" s="5" customFormat="1">
      <c r="G228" s="24"/>
      <c r="AF228" s="23" t="e">
        <f ca="1">IF(MATRIX!G18&lt;0,"ERROR",IF(HLOOKUP($AF222,$AH$21:$BM$46,7,FALSE)=0,"",HLOOKUP($AF222,$AH$21:$BM$46,7,FALSE)))</f>
        <v>#N/A</v>
      </c>
      <c r="BZ228" s="75"/>
    </row>
    <row r="229" spans="7:78" s="5" customFormat="1">
      <c r="G229" s="24"/>
      <c r="AF229" s="23" t="e">
        <f ca="1">IF(MATRIX!G18&lt;0,"ERROR",IF(HLOOKUP($AF222,$AH$21:$BM$46,8,FALSE)=0,"",HLOOKUP($AF222,$AH$21:$BM$46,8,FALSE)))</f>
        <v>#N/A</v>
      </c>
      <c r="BZ229" s="75"/>
    </row>
    <row r="230" spans="7:78" s="5" customFormat="1">
      <c r="G230" s="24"/>
      <c r="AF230" s="23" t="e">
        <f ca="1">IF(MATRIX!G18&lt;0,"ERROR",IF(HLOOKUP($AF222,$AH$21:$BM$46,9,FALSE)=0,"",HLOOKUP($AF222,$AH$21:$BM$46,9,FALSE)))</f>
        <v>#N/A</v>
      </c>
      <c r="BZ230" s="75"/>
    </row>
    <row r="231" spans="7:78" s="5" customFormat="1">
      <c r="G231" s="24"/>
      <c r="AF231" s="23" t="e">
        <f ca="1">IF(MATRIX!G18&lt;0,"ERROR",IF(HLOOKUP($AF222,$AH$21:$BM$46,10,FALSE)=0,"",HLOOKUP($AF222,$AH$21:$BM$46,10,FALSE)))</f>
        <v>#N/A</v>
      </c>
      <c r="BZ231" s="75"/>
    </row>
    <row r="232" spans="7:78" s="5" customFormat="1">
      <c r="G232" s="24"/>
      <c r="AF232" s="23" t="e">
        <f ca="1">IF(MATRIX!G18&lt;0,"ERROR",IF(HLOOKUP($AF222,$AH$21:$BM$46,11,FALSE)=0,"",HLOOKUP($AF222,$AH$21:$BM$46,11,FALSE)))</f>
        <v>#N/A</v>
      </c>
      <c r="BZ232" s="75"/>
    </row>
    <row r="233" spans="7:78" s="5" customFormat="1">
      <c r="G233" s="24"/>
      <c r="AF233" s="23" t="e">
        <f ca="1">IF(MATRIX!G18&lt;0,"ERROR",IF(HLOOKUP($AF222,$AH$21:$BM$46,12,FALSE)=0,"",HLOOKUP($AF222,$AH$21:$BM$46,12,FALSE)))</f>
        <v>#N/A</v>
      </c>
      <c r="BZ233" s="75"/>
    </row>
    <row r="234" spans="7:78" s="5" customFormat="1">
      <c r="G234" s="24"/>
      <c r="AF234" s="23" t="e">
        <f ca="1">IF(MATRIX!G18&lt;0,"ERROR",IF(HLOOKUP($AF222,$AH$21:$BM$46,13,FALSE)=0,"",HLOOKUP($AF222,$AH$21:$BM$46,13,FALSE)))</f>
        <v>#N/A</v>
      </c>
      <c r="BZ234" s="75"/>
    </row>
    <row r="235" spans="7:78" s="5" customFormat="1">
      <c r="G235" s="24"/>
      <c r="AF235" s="23" t="e">
        <f ca="1">IF(MATRIX!G18&lt;0,"ERROR",IF(HLOOKUP($AF222,$AH$21:$BM$46,14,FALSE)=0,"",HLOOKUP($AF222,$AH$21:$BM$46,14,FALSE)))</f>
        <v>#N/A</v>
      </c>
      <c r="BZ235" s="75"/>
    </row>
    <row r="236" spans="7:78" s="5" customFormat="1">
      <c r="G236" s="24"/>
      <c r="AF236" s="23" t="e">
        <f ca="1">IF(MATRIX!G18&lt;0,"ERROR",IF(HLOOKUP($AF222,$AH$21:$BM$46,15,FALSE)=0,"",HLOOKUP($AF222,$AH$21:$BM$46,15,FALSE)))</f>
        <v>#N/A</v>
      </c>
      <c r="BZ236" s="75"/>
    </row>
    <row r="237" spans="7:78" s="5" customFormat="1">
      <c r="G237" s="24"/>
      <c r="AF237" s="23" t="e">
        <f ca="1">IF(MATRIX!G18&lt;0,"ERROR",IF(HLOOKUP($AF222,$AH$21:$BM$46,16,FALSE)=0,"",HLOOKUP($AF222,$AH$21:$BM$46,16,FALSE)))</f>
        <v>#N/A</v>
      </c>
      <c r="BZ237" s="75"/>
    </row>
    <row r="238" spans="7:78" s="5" customFormat="1">
      <c r="G238" s="24"/>
      <c r="AF238" s="23" t="e">
        <f ca="1">IF(MATRIX!G18&lt;0,"ERROR",IF(HLOOKUP($AF222,$AH$21:$BM$46,17,FALSE)=0,"",HLOOKUP($AF222,$AH$21:$BM$46,17,FALSE)))</f>
        <v>#N/A</v>
      </c>
      <c r="BZ238" s="75"/>
    </row>
    <row r="239" spans="7:78" s="5" customFormat="1">
      <c r="G239" s="24"/>
      <c r="AF239" s="23" t="e">
        <f ca="1">IF(MATRIX!G18&lt;0,"ERROR",IF(HLOOKUP($AF222,$AH$21:$BM$46,18,FALSE)=0,"",HLOOKUP($AF222,$AH$21:$BM$46,18,FALSE)))</f>
        <v>#N/A</v>
      </c>
      <c r="BZ239" s="75"/>
    </row>
    <row r="240" spans="7:78" s="5" customFormat="1">
      <c r="G240" s="24"/>
      <c r="AF240" s="23" t="e">
        <f ca="1">IF(MATRIX!G18&lt;0,"ERROR",IF(HLOOKUP($AF222,$AH$21:$BM$46,19,FALSE)=0,"",HLOOKUP($AF222,$AH$21:$BM$46,19,FALSE)))</f>
        <v>#N/A</v>
      </c>
      <c r="BZ240" s="75"/>
    </row>
    <row r="241" spans="2:32">
      <c r="E241" s="5"/>
      <c r="G241" s="24"/>
      <c r="AF241" s="23" t="e">
        <f ca="1">IF(MATRIX!G18&lt;0,"ERROR",IF(HLOOKUP($AF222,$AH$21:$BM$46,20,FALSE)=0,"",HLOOKUP($AF222,$AH$21:$BM$46,20,FALSE)))</f>
        <v>#N/A</v>
      </c>
    </row>
    <row r="242" spans="2:32">
      <c r="E242" s="5"/>
      <c r="G242" s="24"/>
      <c r="AF242" s="23"/>
    </row>
    <row r="243" spans="2:32">
      <c r="E243" s="5"/>
      <c r="G243" s="24"/>
      <c r="AF243" s="23"/>
    </row>
    <row r="244" spans="2:32">
      <c r="E244" s="5"/>
      <c r="G244" s="24"/>
      <c r="AF244" s="23"/>
    </row>
    <row r="245" spans="2:32">
      <c r="E245" s="5"/>
      <c r="G245" s="24"/>
      <c r="AF245" s="30"/>
    </row>
    <row r="246" spans="2:32">
      <c r="E246" s="5"/>
      <c r="G246" s="24"/>
      <c r="AF246" s="10" t="s">
        <v>227</v>
      </c>
    </row>
    <row r="247" spans="2:32">
      <c r="E247" s="5"/>
      <c r="G247" s="24"/>
      <c r="AF247" s="19" t="e">
        <f>VLOOKUP('data joblist'!$C$196,$X$21:$AA$39,4,FALSE)</f>
        <v>#N/A</v>
      </c>
    </row>
    <row r="248" spans="2:32">
      <c r="E248" s="5"/>
      <c r="G248" s="24"/>
      <c r="AF248" s="23" t="e">
        <f>IF(MATRIX!G244&lt;0,"ERROR",HLOOKUP($AF247,$AH$21:$BM$46,2,FALSE))</f>
        <v>#N/A</v>
      </c>
    </row>
    <row r="249" spans="2:32">
      <c r="E249" s="5"/>
      <c r="G249" s="24"/>
      <c r="AF249" s="23" t="e">
        <f>IF(MATRIX!G244&lt;0,"ERROR",IF(HLOOKUP($AF247,$AH$21:$BM$46,3,FALSE)=0,"",HLOOKUP($AF247,$AH$21:$BM$46,3,FALSE)))</f>
        <v>#N/A</v>
      </c>
    </row>
    <row r="250" spans="2:32">
      <c r="B250" s="5">
        <v>1</v>
      </c>
      <c r="C250" s="75" t="s">
        <v>167</v>
      </c>
      <c r="D250" s="5">
        <v>0</v>
      </c>
      <c r="E250" s="5">
        <v>1</v>
      </c>
      <c r="G250" s="24"/>
      <c r="AF250" s="23" t="e">
        <f>IF(MATRIX!G244&lt;0,"ERROR",IF(HLOOKUP($AF247,$AH$21:$BM$46,4,FALSE)=0,"",HLOOKUP($AF247,$AH$21:$BM$46,4,FALSE)))</f>
        <v>#N/A</v>
      </c>
    </row>
    <row r="251" spans="2:32">
      <c r="B251" s="5">
        <v>2</v>
      </c>
      <c r="C251" s="75" t="s">
        <v>168</v>
      </c>
      <c r="D251" s="5">
        <v>0.5</v>
      </c>
      <c r="E251" s="5">
        <v>1</v>
      </c>
      <c r="G251" s="24"/>
      <c r="AF251" s="23" t="e">
        <f>IF(MATRIX!G244&lt;0,"ERROR",IF(HLOOKUP($AF247,$AH$21:$BM$46,5,FALSE)=0,"",HLOOKUP($AF247,$AH$21:$BM$46,5,FALSE)))</f>
        <v>#N/A</v>
      </c>
    </row>
    <row r="252" spans="2:32">
      <c r="B252" s="5">
        <v>3</v>
      </c>
      <c r="C252" s="75" t="s">
        <v>169</v>
      </c>
      <c r="D252" s="5">
        <v>1</v>
      </c>
      <c r="E252" s="5">
        <v>1</v>
      </c>
      <c r="G252" s="24"/>
      <c r="AF252" s="23" t="e">
        <f>IF(MATRIX!G244&lt;0,"ERROR",IF(HLOOKUP($AF247,$AH$21:$BM$46,6,FALSE)=0,"",HLOOKUP($AF247,$AH$21:$BM$46,6,FALSE)))</f>
        <v>#N/A</v>
      </c>
    </row>
    <row r="253" spans="2:32">
      <c r="B253" s="5">
        <v>4</v>
      </c>
      <c r="C253" s="75" t="s">
        <v>170</v>
      </c>
      <c r="D253" s="5">
        <v>1.5</v>
      </c>
      <c r="E253" s="5">
        <v>1</v>
      </c>
      <c r="G253" s="24"/>
      <c r="AF253" s="23" t="e">
        <f>IF(MATRIX!G244&lt;0,"ERROR",IF(HLOOKUP($AF247,$AH$21:$BM$46,7,FALSE)=0,"",HLOOKUP($AF247,$AH$21:$BM$46,7,FALSE)))</f>
        <v>#N/A</v>
      </c>
    </row>
    <row r="254" spans="2:32">
      <c r="B254" s="5">
        <v>5</v>
      </c>
      <c r="C254" s="75" t="s">
        <v>171</v>
      </c>
      <c r="D254" s="5">
        <v>2</v>
      </c>
      <c r="E254" s="5">
        <v>1</v>
      </c>
      <c r="G254" s="24"/>
      <c r="AF254" s="23" t="e">
        <f>IF(MATRIX!G244&lt;0,"ERROR",IF(HLOOKUP($AF247,$AH$21:$BM$46,8,FALSE)=0,"",HLOOKUP($AF247,$AH$21:$BM$46,8,FALSE)))</f>
        <v>#N/A</v>
      </c>
    </row>
    <row r="255" spans="2:32">
      <c r="B255" s="5">
        <v>6</v>
      </c>
      <c r="C255" s="75" t="s">
        <v>172</v>
      </c>
      <c r="D255" s="5">
        <v>3</v>
      </c>
      <c r="E255" s="110">
        <v>1</v>
      </c>
      <c r="AF255" s="23" t="e">
        <f>IF(MATRIX!G244&lt;0,"ERROR",IF(HLOOKUP($AF247,$AH$21:$BM$46,9,FALSE)=0,"",HLOOKUP($AF247,$AH$21:$BM$46,9,FALSE)))</f>
        <v>#N/A</v>
      </c>
    </row>
    <row r="256" spans="2:32">
      <c r="B256" s="5">
        <v>7</v>
      </c>
      <c r="C256" s="75" t="s">
        <v>173</v>
      </c>
      <c r="D256" s="5">
        <v>-1</v>
      </c>
      <c r="E256" s="110">
        <v>1</v>
      </c>
      <c r="AF256" s="23" t="e">
        <f>IF(MATRIX!G244&lt;0,"ERROR",IF(HLOOKUP($AF247,$AH$21:$BM$46,10,FALSE)=0,"",HLOOKUP($AF247,$AH$21:$BM$46,10,FALSE)))</f>
        <v>#N/A</v>
      </c>
    </row>
    <row r="257" spans="3:32">
      <c r="E257" s="110">
        <v>1</v>
      </c>
      <c r="AF257" s="23" t="e">
        <f>IF(MATRIX!G244&lt;0,"ERROR",IF(HLOOKUP($AF247,$AH$21:$BM$46,11,FALSE)=0,"",HLOOKUP($AF247,$AH$21:$BM$46,11,FALSE)))</f>
        <v>#N/A</v>
      </c>
    </row>
    <row r="258" spans="3:32">
      <c r="E258" s="110">
        <v>1</v>
      </c>
      <c r="AF258" s="23" t="e">
        <f>IF(MATRIX!G244&lt;0,"ERROR",IF(HLOOKUP($AF247,$AH$21:$BM$46,12,FALSE)=0,"",HLOOKUP($AF247,$AH$21:$BM$46,12,FALSE)))</f>
        <v>#N/A</v>
      </c>
    </row>
    <row r="259" spans="3:32">
      <c r="C259" s="5" t="b">
        <v>0</v>
      </c>
      <c r="E259" s="110">
        <v>1</v>
      </c>
      <c r="AF259" s="23" t="e">
        <f>IF(MATRIX!G244&lt;0,"ERROR",IF(HLOOKUP($AF247,$AH$21:$BM$46,13,FALSE)=0,"",HLOOKUP($AF247,$AH$21:$BM$46,13,FALSE)))</f>
        <v>#N/A</v>
      </c>
    </row>
    <row r="260" spans="3:32">
      <c r="C260" s="5" t="b">
        <v>0</v>
      </c>
      <c r="E260" s="110">
        <v>1</v>
      </c>
      <c r="AF260" s="23" t="e">
        <f>IF(MATRIX!G244&lt;0,"ERROR",IF(HLOOKUP($AF247,$AH$21:$BM$46,14,FALSE)=0,"",HLOOKUP($AF247,$AH$21:$BM$46,14,FALSE)))</f>
        <v>#N/A</v>
      </c>
    </row>
    <row r="261" spans="3:32">
      <c r="C261" s="5" t="b">
        <v>0</v>
      </c>
      <c r="E261" s="110">
        <v>1</v>
      </c>
      <c r="AF261" s="23" t="e">
        <f>IF(MATRIX!G244&lt;0,"ERROR",IF(HLOOKUP($AF247,$AH$21:$BM$46,15,FALSE)=0,"",HLOOKUP($AF247,$AH$21:$BM$46,15,FALSE)))</f>
        <v>#N/A</v>
      </c>
    </row>
    <row r="262" spans="3:32">
      <c r="C262" s="5" t="b">
        <v>0</v>
      </c>
      <c r="AF262" s="23" t="e">
        <f>IF(MATRIX!G244&lt;0,"ERROR",IF(HLOOKUP($AF247,$AH$21:$BM$46,16,FALSE)=0,"",HLOOKUP($AF247,$AH$21:$BM$46,16,FALSE)))</f>
        <v>#N/A</v>
      </c>
    </row>
    <row r="263" spans="3:32">
      <c r="C263" s="5" t="b">
        <v>0</v>
      </c>
      <c r="AF263" s="23" t="e">
        <f>IF(MATRIX!G244&lt;0,"ERROR",IF(HLOOKUP($AF247,$AH$21:$BM$46,17,FALSE)=0,"",HLOOKUP($AF247,$AH$21:$BM$46,17,FALSE)))</f>
        <v>#N/A</v>
      </c>
    </row>
    <row r="264" spans="3:32">
      <c r="C264" s="5" t="b">
        <v>0</v>
      </c>
      <c r="AF264" s="23" t="e">
        <f>IF(MATRIX!G244&lt;0,"ERROR",IF(HLOOKUP($AF247,$AH$21:$BM$46,18,FALSE)=0,"",HLOOKUP($AF247,$AH$21:$BM$46,18,FALSE)))</f>
        <v>#N/A</v>
      </c>
    </row>
    <row r="265" spans="3:32">
      <c r="AF265" s="23" t="e">
        <f>IF(MATRIX!G244&lt;0,"ERROR",IF(HLOOKUP($AF247,$AH$21:$BM$46,19,FALSE)=0,"",HLOOKUP($AF247,$AH$21:$BM$46,19,FALSE)))</f>
        <v>#N/A</v>
      </c>
    </row>
    <row r="266" spans="3:32">
      <c r="AF266" s="23" t="e">
        <f>IF(MATRIX!G244&lt;0,"ERROR",IF(HLOOKUP($AF247,$AH$21:$BM$46,20,FALSE)=0,"",HLOOKUP($AF247,$AH$21:$BM$46,20,FALSE)))</f>
        <v>#N/A</v>
      </c>
    </row>
    <row r="267" spans="3:32">
      <c r="AF267" s="23"/>
    </row>
    <row r="268" spans="3:32">
      <c r="AF268" s="23"/>
    </row>
    <row r="270" spans="3:32">
      <c r="AF270" s="10" t="s">
        <v>228</v>
      </c>
    </row>
    <row r="271" spans="3:32">
      <c r="AF271" s="19" t="e">
        <f>VLOOKUP('data joblist'!$C$217,$X$21:$AA$39,4,FALSE)</f>
        <v>#N/A</v>
      </c>
    </row>
    <row r="272" spans="3:32">
      <c r="AF272" s="23" t="e">
        <f>IF(MATRIX!G244&lt;0,"ERROR",HLOOKUP($AF271,$AH$21:$BM$46,2,FALSE))</f>
        <v>#N/A</v>
      </c>
    </row>
    <row r="273" spans="32:32">
      <c r="AF273" s="23" t="e">
        <f>IF(MATRIX!G244&lt;0,"ERROR",IF(HLOOKUP($AF271,$AH$21:$BM$46,3,FALSE)=0,"",HLOOKUP($AF271,$AH$21:$BM$46,3,FALSE)))</f>
        <v>#N/A</v>
      </c>
    </row>
    <row r="274" spans="32:32">
      <c r="AF274" s="23" t="e">
        <f>IF(MATRIX!G244&lt;0,"ERROR",IF(HLOOKUP($AF271,$AH$21:$BM$46,4,FALSE)=0,"",HLOOKUP($AF271,$AH$21:$BM$46,4,FALSE)))</f>
        <v>#N/A</v>
      </c>
    </row>
    <row r="275" spans="32:32">
      <c r="AF275" s="23" t="e">
        <f>IF(MATRIX!G244&lt;0,"ERROR",IF(HLOOKUP($AF271,$AH$21:$BM$46,5,FALSE)=0,"",HLOOKUP($AF271,$AH$21:$BM$46,5,FALSE)))</f>
        <v>#N/A</v>
      </c>
    </row>
    <row r="276" spans="32:32">
      <c r="AF276" s="23" t="e">
        <f>IF(MATRIX!G244&lt;0,"ERROR",IF(HLOOKUP($AF271,$AH$21:$BM$46,6,FALSE)=0,"",HLOOKUP($AF271,$AH$21:$BM$46,6,FALSE)))</f>
        <v>#N/A</v>
      </c>
    </row>
    <row r="277" spans="32:32">
      <c r="AF277" s="23" t="e">
        <f>IF(MATRIX!G244&lt;0,"ERROR",IF(HLOOKUP($AF271,$AH$21:$BM$46,7,FALSE)=0,"",HLOOKUP($AF271,$AH$21:$BM$46,7,FALSE)))</f>
        <v>#N/A</v>
      </c>
    </row>
    <row r="278" spans="32:32">
      <c r="AF278" s="23" t="e">
        <f>IF(MATRIX!G244&lt;0,"ERROR",IF(HLOOKUP($AF271,$AH$21:$BM$46,8,FALSE)=0,"",HLOOKUP($AF271,$AH$21:$BM$46,8,FALSE)))</f>
        <v>#N/A</v>
      </c>
    </row>
    <row r="279" spans="32:32">
      <c r="AF279" s="23" t="e">
        <f>IF(MATRIX!G244&lt;0,"ERROR",IF(HLOOKUP($AF271,$AH$21:$BM$46,9,FALSE)=0,"",HLOOKUP($AF271,$AH$21:$BM$46,9,FALSE)))</f>
        <v>#N/A</v>
      </c>
    </row>
    <row r="280" spans="32:32">
      <c r="AF280" s="23" t="e">
        <f>IF(MATRIX!G244&lt;0,"ERROR",IF(HLOOKUP($AF271,$AH$21:$BM$46,10,FALSE)=0,"",HLOOKUP($AF271,$AH$21:$BM$46,10,FALSE)))</f>
        <v>#N/A</v>
      </c>
    </row>
    <row r="281" spans="32:32">
      <c r="AF281" s="23" t="e">
        <f>IF(MATRIX!G244&lt;0,"ERROR",IF(HLOOKUP($AF271,$AH$21:$BM$46,11,FALSE)=0,"",HLOOKUP($AF271,$AH$21:$BM$46,11,FALSE)))</f>
        <v>#N/A</v>
      </c>
    </row>
    <row r="282" spans="32:32">
      <c r="AF282" s="23" t="e">
        <f>IF(MATRIX!G244&lt;0,"ERROR",IF(HLOOKUP($AF271,$AH$21:$BM$46,12,FALSE)=0,"",HLOOKUP($AF271,$AH$21:$BM$46,12,FALSE)))</f>
        <v>#N/A</v>
      </c>
    </row>
    <row r="283" spans="32:32">
      <c r="AF283" s="23" t="e">
        <f>IF(MATRIX!G244&lt;0,"ERROR",IF(HLOOKUP($AF271,$AH$21:$BM$46,13,FALSE)=0,"",HLOOKUP($AF271,$AH$21:$BM$46,13,FALSE)))</f>
        <v>#N/A</v>
      </c>
    </row>
    <row r="284" spans="32:32">
      <c r="AF284" s="23" t="e">
        <f>IF(MATRIX!G244&lt;0,"ERROR",IF(HLOOKUP($AF271,$AH$21:$BM$46,14,FALSE)=0,"",HLOOKUP($AF271,$AH$21:$BM$46,14,FALSE)))</f>
        <v>#N/A</v>
      </c>
    </row>
    <row r="285" spans="32:32">
      <c r="AF285" s="23" t="e">
        <f>IF(MATRIX!G244&lt;0,"ERROR",IF(HLOOKUP($AF271,$AH$21:$BM$46,15,FALSE)=0,"",HLOOKUP($AF271,$AH$21:$BM$46,15,FALSE)))</f>
        <v>#N/A</v>
      </c>
    </row>
    <row r="286" spans="32:32">
      <c r="AF286" s="23" t="e">
        <f>IF(MATRIX!G244&lt;0,"ERROR",IF(HLOOKUP($AF271,$AH$21:$BM$46,16,FALSE)=0,"",HLOOKUP($AF271,$AH$21:$BM$46,16,FALSE)))</f>
        <v>#N/A</v>
      </c>
    </row>
    <row r="287" spans="32:32">
      <c r="AF287" s="23" t="e">
        <f>IF(MATRIX!G244&lt;0,"ERROR",IF(HLOOKUP($AF271,$AH$21:$BM$46,17,FALSE)=0,"",HLOOKUP($AF271,$AH$21:$BM$46,17,FALSE)))</f>
        <v>#N/A</v>
      </c>
    </row>
    <row r="288" spans="32:32">
      <c r="AF288" s="23" t="e">
        <f>IF(MATRIX!G244&lt;0,"ERROR",IF(HLOOKUP($AF271,$AH$21:$BM$46,18,FALSE)=0,"",HLOOKUP($AF271,$AH$21:$BM$46,18,FALSE)))</f>
        <v>#N/A</v>
      </c>
    </row>
    <row r="289" spans="32:32">
      <c r="AF289" s="23" t="e">
        <f>IF(MATRIX!G244&lt;0,"ERROR",IF(HLOOKUP($AF271,$AH$21:$BM$46,19,FALSE)=0,"",HLOOKUP($AF271,$AH$21:$BM$46,19,FALSE)))</f>
        <v>#N/A</v>
      </c>
    </row>
    <row r="290" spans="32:32">
      <c r="AF290" s="23" t="e">
        <f>IF(MATRIX!G244&lt;0,"ERROR",IF(HLOOKUP($AF271,$AH$21:$BM$46,20,FALSE)=0,"",HLOOKUP($AF271,$AH$21:$BM$46,20,FALSE)))</f>
        <v>#N/A</v>
      </c>
    </row>
    <row r="291" spans="32:32">
      <c r="AF291" s="23"/>
    </row>
    <row r="292" spans="32:32">
      <c r="AF292" s="23"/>
    </row>
    <row r="293" spans="32:32">
      <c r="AF293" s="23"/>
    </row>
    <row r="295" spans="32:32">
      <c r="AF295" s="10" t="s">
        <v>229</v>
      </c>
    </row>
    <row r="296" spans="32:32">
      <c r="AF296" s="19" t="e">
        <f>VLOOKUP('data joblist'!$C$238,$X$21:$AA$39,4,FALSE)</f>
        <v>#N/A</v>
      </c>
    </row>
    <row r="297" spans="32:32">
      <c r="AF297" s="23" t="e">
        <f>IF(MATRIX!G244&lt;0,"ERROR",HLOOKUP($AF296,$AH$21:$BM$46,2,FALSE))</f>
        <v>#N/A</v>
      </c>
    </row>
    <row r="298" spans="32:32">
      <c r="AF298" s="23" t="e">
        <f>IF(MATRIX!G244&lt;0,"ERROR",IF(HLOOKUP($AF296,$AH$21:$BM$46,3,FALSE)=0,"",HLOOKUP($AF296,$AH$21:$BM$46,3,FALSE)))</f>
        <v>#N/A</v>
      </c>
    </row>
    <row r="299" spans="32:32">
      <c r="AF299" s="23" t="e">
        <f>IF(MATRIX!G244&lt;0,"ERROR",IF(HLOOKUP($AF296,$AH$21:$BM$46,4,FALSE)=0,"",HLOOKUP($AF296,$AH$21:$BM$46,4,FALSE)))</f>
        <v>#N/A</v>
      </c>
    </row>
    <row r="300" spans="32:32">
      <c r="AF300" s="23" t="e">
        <f>IF(MATRIX!G244&lt;0,"ERROR",IF(HLOOKUP($AF296,$AH$21:$BM$46,5,FALSE)=0,"",HLOOKUP($AF296,$AH$21:$BM$46,5,FALSE)))</f>
        <v>#N/A</v>
      </c>
    </row>
    <row r="301" spans="32:32">
      <c r="AF301" s="23" t="e">
        <f>IF(MATRIX!G244&lt;0,"ERROR",IF(HLOOKUP($AF296,$AH$21:$BM$46,6,FALSE)=0,"",HLOOKUP($AF296,$AH$21:$BM$46,6,FALSE)))</f>
        <v>#N/A</v>
      </c>
    </row>
    <row r="302" spans="32:32">
      <c r="AF302" s="23" t="e">
        <f>IF(MATRIX!G244&lt;0,"ERROR",IF(HLOOKUP($AF296,$AH$21:$BM$46,7,FALSE)=0,"",HLOOKUP($AF296,$AH$21:$BM$46,7,FALSE)))</f>
        <v>#N/A</v>
      </c>
    </row>
    <row r="303" spans="32:32">
      <c r="AF303" s="23" t="e">
        <f>IF(MATRIX!G244&lt;0,"ERROR",IF(HLOOKUP($AF296,$AH$21:$BM$46,8,FALSE)=0,"",HLOOKUP($AF296,$AH$21:$BM$46,8,FALSE)))</f>
        <v>#N/A</v>
      </c>
    </row>
    <row r="304" spans="32:32">
      <c r="AF304" s="23" t="e">
        <f>IF(MATRIX!G244&lt;0,"ERROR",IF(HLOOKUP($AF296,$AH$21:$BM$46,9,FALSE)=0,"",HLOOKUP($AF296,$AH$21:$BM$46,9,FALSE)))</f>
        <v>#N/A</v>
      </c>
    </row>
    <row r="305" spans="32:32">
      <c r="AF305" s="23" t="e">
        <f>IF(MATRIX!G244&lt;0,"ERROR",IF(HLOOKUP($AF296,$AH$21:$BM$46,10,FALSE)=0,"",HLOOKUP($AF296,$AH$21:$BM$46,10,FALSE)))</f>
        <v>#N/A</v>
      </c>
    </row>
    <row r="306" spans="32:32">
      <c r="AF306" s="23" t="e">
        <f>IF(MATRIX!G244&lt;0,"ERROR",IF(HLOOKUP($AF296,$AH$21:$BM$46,11,FALSE)=0,"",HLOOKUP($AF296,$AH$21:$BM$46,11,FALSE)))</f>
        <v>#N/A</v>
      </c>
    </row>
    <row r="307" spans="32:32">
      <c r="AF307" s="23" t="e">
        <f>IF(MATRIX!G244&lt;0,"ERROR",IF(HLOOKUP($AF296,$AH$21:$BM$46,12,FALSE)=0,"",HLOOKUP($AF296,$AH$21:$BM$46,12,FALSE)))</f>
        <v>#N/A</v>
      </c>
    </row>
    <row r="308" spans="32:32">
      <c r="AF308" s="23" t="e">
        <f>IF(MATRIX!G244&lt;0,"ERROR",IF(HLOOKUP($AF296,$AH$21:$BM$46,13,FALSE)=0,"",HLOOKUP($AF296,$AH$21:$BM$46,13,FALSE)))</f>
        <v>#N/A</v>
      </c>
    </row>
    <row r="309" spans="32:32">
      <c r="AF309" s="23" t="e">
        <f>IF(MATRIX!G244&lt;0,"ERROR",IF(HLOOKUP($AF296,$AH$21:$BM$46,14,FALSE)=0,"",HLOOKUP($AF296,$AH$21:$BM$46,14,FALSE)))</f>
        <v>#N/A</v>
      </c>
    </row>
    <row r="310" spans="32:32">
      <c r="AF310" s="23" t="e">
        <f>IF(MATRIX!G244&lt;0,"ERROR",IF(HLOOKUP($AF296,$AH$21:$BM$46,15,FALSE)=0,"",HLOOKUP($AF296,$AH$21:$BM$46,15,FALSE)))</f>
        <v>#N/A</v>
      </c>
    </row>
    <row r="311" spans="32:32">
      <c r="AF311" s="23" t="e">
        <f>IF(MATRIX!G244&lt;0,"ERROR",IF(HLOOKUP($AF296,$AH$21:$BM$46,16,FALSE)=0,"",HLOOKUP($AF296,$AH$21:$BM$46,16,FALSE)))</f>
        <v>#N/A</v>
      </c>
    </row>
    <row r="312" spans="32:32">
      <c r="AF312" s="23" t="e">
        <f>IF(MATRIX!G244&lt;0,"ERROR",IF(HLOOKUP($AF296,$AH$21:$BM$46,17,FALSE)=0,"",HLOOKUP($AF296,$AH$21:$BM$46,17,FALSE)))</f>
        <v>#N/A</v>
      </c>
    </row>
    <row r="313" spans="32:32">
      <c r="AF313" s="23" t="e">
        <f>IF(MATRIX!G244&lt;0,"ERROR",IF(HLOOKUP($AF296,$AH$21:$BM$46,18,FALSE)=0,"",HLOOKUP($AF296,$AH$21:$BM$46,18,FALSE)))</f>
        <v>#N/A</v>
      </c>
    </row>
    <row r="314" spans="32:32">
      <c r="AF314" s="23" t="e">
        <f>IF(MATRIX!G244&lt;0,"ERROR",IF(HLOOKUP($AF296,$AH$21:$BM$46,19,FALSE)=0,"",HLOOKUP($AF296,$AH$21:$BM$46,19,FALSE)))</f>
        <v>#N/A</v>
      </c>
    </row>
    <row r="315" spans="32:32">
      <c r="AF315" s="23" t="e">
        <f>IF(MATRIX!G244&lt;0,"ERROR",IF(HLOOKUP($AF296,$AH$21:$BM$46,20,FALSE)=0,"",HLOOKUP($AF296,$AH$21:$BM$46,20,FALSE)))</f>
        <v>#N/A</v>
      </c>
    </row>
    <row r="316" spans="32:32">
      <c r="AF316" s="23"/>
    </row>
    <row r="317" spans="32:32">
      <c r="AF317" s="23"/>
    </row>
    <row r="318" spans="32:32">
      <c r="AF318" s="23"/>
    </row>
    <row r="320" spans="32:32">
      <c r="AF320" s="10" t="s">
        <v>230</v>
      </c>
    </row>
    <row r="321" spans="32:32">
      <c r="AF321" s="19" t="e">
        <f>VLOOKUP('data joblist'!$C$259,$X$21:$AA$39,4,FALSE)</f>
        <v>#N/A</v>
      </c>
    </row>
    <row r="322" spans="32:32">
      <c r="AF322" s="23" t="e">
        <f>IF(MATRIX!G244&lt;0,"ERROR",HLOOKUP($AF321,$AH$21:$BM$46,2,FALSE))</f>
        <v>#N/A</v>
      </c>
    </row>
    <row r="323" spans="32:32">
      <c r="AF323" s="23" t="e">
        <f>IF(MATRIX!G244&lt;0,"ERROR",IF(HLOOKUP($AF321,$AH$21:$BM$46,3,FALSE)=0,"",HLOOKUP($AF321,$AH$21:$BM$46,3,FALSE)))</f>
        <v>#N/A</v>
      </c>
    </row>
    <row r="324" spans="32:32">
      <c r="AF324" s="23" t="e">
        <f>IF(MATRIX!G244&lt;0,"ERROR",IF(HLOOKUP($AF321,$AH$21:$BM$46,4,FALSE)=0,"",HLOOKUP($AF321,$AH$21:$BM$46,4,FALSE)))</f>
        <v>#N/A</v>
      </c>
    </row>
    <row r="325" spans="32:32">
      <c r="AF325" s="23" t="e">
        <f>IF(MATRIX!G244&lt;0,"ERROR",IF(HLOOKUP($AF321,$AH$21:$BM$46,5,FALSE)=0,"",HLOOKUP($AF321,$AH$21:$BM$46,5,FALSE)))</f>
        <v>#N/A</v>
      </c>
    </row>
    <row r="326" spans="32:32">
      <c r="AF326" s="23" t="e">
        <f>IF(MATRIX!G244&lt;0,"ERROR",IF(HLOOKUP($AF321,$AH$21:$BM$46,6,FALSE)=0,"",HLOOKUP($AF321,$AH$21:$BM$46,6,FALSE)))</f>
        <v>#N/A</v>
      </c>
    </row>
    <row r="327" spans="32:32">
      <c r="AF327" s="23" t="e">
        <f>IF(MATRIX!G244&lt;0,"ERROR",IF(HLOOKUP($AF321,$AH$21:$BM$46,7,FALSE)=0,"",HLOOKUP($AF321,$AH$21:$BM$46,7,FALSE)))</f>
        <v>#N/A</v>
      </c>
    </row>
    <row r="328" spans="32:32">
      <c r="AF328" s="23" t="e">
        <f>IF(MATRIX!G244&lt;0,"ERROR",IF(HLOOKUP($AF321,$AH$21:$BM$46,8,FALSE)=0,"",HLOOKUP($AF321,$AH$21:$BM$46,8,FALSE)))</f>
        <v>#N/A</v>
      </c>
    </row>
    <row r="329" spans="32:32">
      <c r="AF329" s="23" t="e">
        <f>IF(MATRIX!G244&lt;0,"ERROR",IF(HLOOKUP($AF321,$AH$21:$BM$46,9,FALSE)=0,"",HLOOKUP($AF321,$AH$21:$BM$46,9,FALSE)))</f>
        <v>#N/A</v>
      </c>
    </row>
    <row r="330" spans="32:32">
      <c r="AF330" s="23" t="e">
        <f>IF(MATRIX!G244&lt;0,"ERROR",IF(HLOOKUP($AF321,$AH$21:$BM$46,10,FALSE)=0,"",HLOOKUP($AF321,$AH$21:$BM$46,10,FALSE)))</f>
        <v>#N/A</v>
      </c>
    </row>
    <row r="331" spans="32:32">
      <c r="AF331" s="23" t="e">
        <f>IF(MATRIX!G244&lt;0,"ERROR",IF(HLOOKUP($AF321,$AH$21:$BM$46,11,FALSE)=0,"",HLOOKUP($AF321,$AH$21:$BM$46,11,FALSE)))</f>
        <v>#N/A</v>
      </c>
    </row>
    <row r="332" spans="32:32">
      <c r="AF332" s="23" t="e">
        <f>IF(MATRIX!G244&lt;0,"ERROR",IF(HLOOKUP($AF321,$AH$21:$BM$46,12,FALSE)=0,"",HLOOKUP($AF321,$AH$21:$BM$46,12,FALSE)))</f>
        <v>#N/A</v>
      </c>
    </row>
    <row r="333" spans="32:32">
      <c r="AF333" s="23" t="e">
        <f>IF(MATRIX!G244&lt;0,"ERROR",IF(HLOOKUP($AF321,$AH$21:$BM$46,13,FALSE)=0,"",HLOOKUP($AF321,$AH$21:$BM$46,13,FALSE)))</f>
        <v>#N/A</v>
      </c>
    </row>
    <row r="334" spans="32:32">
      <c r="AF334" s="23" t="e">
        <f>IF(MATRIX!G244&lt;0,"ERROR",IF(HLOOKUP($AF321,$AH$21:$BM$46,14,FALSE)=0,"",HLOOKUP($AF321,$AH$21:$BM$46,14,FALSE)))</f>
        <v>#N/A</v>
      </c>
    </row>
    <row r="335" spans="32:32">
      <c r="AF335" s="23" t="e">
        <f>IF(MATRIX!G244&lt;0,"ERROR",IF(HLOOKUP($AF321,$AH$21:$BM$46,15,FALSE)=0,"",HLOOKUP($AF321,$AH$21:$BM$46,15,FALSE)))</f>
        <v>#N/A</v>
      </c>
    </row>
    <row r="336" spans="32:32">
      <c r="AF336" s="23" t="e">
        <f>IF(MATRIX!G244&lt;0,"ERROR",IF(HLOOKUP($AF321,$AH$21:$BM$46,16,FALSE)=0,"",HLOOKUP($AF321,$AH$21:$BM$46,16,FALSE)))</f>
        <v>#N/A</v>
      </c>
    </row>
    <row r="337" spans="32:32">
      <c r="AF337" s="23" t="e">
        <f>IF(MATRIX!G244&lt;0,"ERROR",IF(HLOOKUP($AF321,$AH$21:$BM$46,17,FALSE)=0,"",HLOOKUP($AF321,$AH$21:$BM$46,17,FALSE)))</f>
        <v>#N/A</v>
      </c>
    </row>
    <row r="338" spans="32:32">
      <c r="AF338" s="23" t="e">
        <f>IF(MATRIX!G244&lt;0,"ERROR",IF(HLOOKUP($AF321,$AH$21:$BM$46,18,FALSE)=0,"",HLOOKUP($AF321,$AH$21:$BM$46,18,FALSE)))</f>
        <v>#N/A</v>
      </c>
    </row>
    <row r="339" spans="32:32">
      <c r="AF339" s="23" t="e">
        <f>IF(MATRIX!G244&lt;0,"ERROR",IF(HLOOKUP($AF321,$AH$21:$BM$46,19,FALSE)=0,"",HLOOKUP($AF321,$AH$21:$BM$46,19,FALSE)))</f>
        <v>#N/A</v>
      </c>
    </row>
    <row r="340" spans="32:32">
      <c r="AF340" s="23" t="e">
        <f>IF(MATRIX!G244&lt;0,"ERROR",IF(HLOOKUP($AF321,$AH$21:$BM$46,20,FALSE)=0,"",HLOOKUP($AF321,$AH$21:$BM$46,20,FALSE)))</f>
        <v>#N/A</v>
      </c>
    </row>
    <row r="341" spans="32:32">
      <c r="AF341" s="23"/>
    </row>
    <row r="342" spans="32:32">
      <c r="AF342" s="23"/>
    </row>
    <row r="343" spans="32:32">
      <c r="AF343" s="23"/>
    </row>
    <row r="344" spans="32:32">
      <c r="AF344" s="32"/>
    </row>
    <row r="345" spans="32:32">
      <c r="AF345" s="30"/>
    </row>
    <row r="346" spans="32:32">
      <c r="AF346" s="10" t="s">
        <v>231</v>
      </c>
    </row>
    <row r="347" spans="32:32">
      <c r="AF347" s="19" t="e">
        <f>VLOOKUP('data joblist'!$C$280,$X$21:$AA$39,4,FALSE)</f>
        <v>#N/A</v>
      </c>
    </row>
    <row r="348" spans="32:32">
      <c r="AF348" s="23" t="e">
        <f>IF(MATRIX!G244&lt;0,"ERROR",HLOOKUP($AF347,$AH$21:$BM$46,2,FALSE))</f>
        <v>#N/A</v>
      </c>
    </row>
    <row r="349" spans="32:32">
      <c r="AF349" s="23" t="e">
        <f>IF(MATRIX!G244&lt;0,"ERROR",IF(HLOOKUP($AF347,$AH$21:$BM$46,3,FALSE)=0,"",HLOOKUP($AF347,$AH$21:$BM$46,3,FALSE)))</f>
        <v>#N/A</v>
      </c>
    </row>
    <row r="350" spans="32:32">
      <c r="AF350" s="23" t="e">
        <f>IF(MATRIX!G244&lt;0,"ERROR",IF(HLOOKUP($AF347,$AH$21:$BM$46,4,FALSE)=0,"",HLOOKUP($AF347,$AH$21:$BM$46,4,FALSE)))</f>
        <v>#N/A</v>
      </c>
    </row>
    <row r="351" spans="32:32">
      <c r="AF351" s="23" t="e">
        <f>IF(MATRIX!G244&lt;0,"ERROR",IF(HLOOKUP($AF347,$AH$21:$BM$46,5,FALSE)=0,"",HLOOKUP($AF347,$AH$21:$BM$46,5,FALSE)))</f>
        <v>#N/A</v>
      </c>
    </row>
    <row r="352" spans="32:32">
      <c r="AF352" s="23" t="e">
        <f>IF(MATRIX!G244&lt;0,"ERROR",IF(HLOOKUP($AF347,$AH$21:$BM$46,6,FALSE)=0,"",HLOOKUP($AF347,$AH$21:$BM$46,6,FALSE)))</f>
        <v>#N/A</v>
      </c>
    </row>
    <row r="353" spans="32:32">
      <c r="AF353" s="23" t="e">
        <f>IF(MATRIX!G244&lt;0,"ERROR",IF(HLOOKUP($AF347,$AH$21:$BM$46,7,FALSE)=0,"",HLOOKUP($AF347,$AH$21:$BM$46,7,FALSE)))</f>
        <v>#N/A</v>
      </c>
    </row>
    <row r="354" spans="32:32">
      <c r="AF354" s="23" t="e">
        <f>IF(MATRIX!G244&lt;0,"ERROR",IF(HLOOKUP($AF347,$AH$21:$BM$46,8,FALSE)=0,"",HLOOKUP($AF347,$AH$21:$BM$46,8,FALSE)))</f>
        <v>#N/A</v>
      </c>
    </row>
    <row r="355" spans="32:32">
      <c r="AF355" s="23" t="e">
        <f>IF(MATRIX!G244&lt;0,"ERROR",IF(HLOOKUP($AF347,$AH$21:$BM$46,9,FALSE)=0,"",HLOOKUP($AF347,$AH$21:$BM$46,9,FALSE)))</f>
        <v>#N/A</v>
      </c>
    </row>
    <row r="356" spans="32:32">
      <c r="AF356" s="23" t="e">
        <f>IF(MATRIX!G244&lt;0,"ERROR",IF(HLOOKUP($AF347,$AH$21:$BM$46,10,FALSE)=0,"",HLOOKUP($AF347,$AH$21:$BM$46,10,FALSE)))</f>
        <v>#N/A</v>
      </c>
    </row>
    <row r="357" spans="32:32">
      <c r="AF357" s="23" t="e">
        <f>IF(MATRIX!G244&lt;0,"ERROR",IF(HLOOKUP($AF347,$AH$21:$BM$46,11,FALSE)=0,"",HLOOKUP($AF347,$AH$21:$BM$46,11,FALSE)))</f>
        <v>#N/A</v>
      </c>
    </row>
    <row r="358" spans="32:32">
      <c r="AF358" s="23" t="e">
        <f>IF(MATRIX!G244&lt;0,"ERROR",IF(HLOOKUP($AF347,$AH$21:$BM$46,12,FALSE)=0,"",HLOOKUP($AF347,$AH$21:$BM$46,12,FALSE)))</f>
        <v>#N/A</v>
      </c>
    </row>
    <row r="359" spans="32:32">
      <c r="AF359" s="23" t="e">
        <f>IF(MATRIX!G244&lt;0,"ERROR",IF(HLOOKUP($AF347,$AH$21:$BM$46,13,FALSE)=0,"",HLOOKUP($AF347,$AH$21:$BM$46,13,FALSE)))</f>
        <v>#N/A</v>
      </c>
    </row>
    <row r="360" spans="32:32">
      <c r="AF360" s="23" t="e">
        <f>IF(MATRIX!G244&lt;0,"ERROR",IF(HLOOKUP($AF347,$AH$21:$BM$46,14,FALSE)=0,"",HLOOKUP($AF347,$AH$21:$BM$46,14,FALSE)))</f>
        <v>#N/A</v>
      </c>
    </row>
    <row r="361" spans="32:32">
      <c r="AF361" s="23" t="e">
        <f>IF(MATRIX!G244&lt;0,"ERROR",IF(HLOOKUP($AF347,$AH$21:$BM$46,15,FALSE)=0,"",HLOOKUP($AF347,$AH$21:$BM$46,15,FALSE)))</f>
        <v>#N/A</v>
      </c>
    </row>
    <row r="362" spans="32:32">
      <c r="AF362" s="23" t="e">
        <f>IF(MATRIX!G244&lt;0,"ERROR",IF(HLOOKUP($AF347,$AH$21:$BM$46,16,FALSE)=0,"",HLOOKUP($AF347,$AH$21:$BM$46,16,FALSE)))</f>
        <v>#N/A</v>
      </c>
    </row>
    <row r="363" spans="32:32">
      <c r="AF363" s="23" t="e">
        <f>IF(MATRIX!G244&lt;0,"ERROR",IF(HLOOKUP($AF347,$AH$21:$BM$46,17,FALSE)=0,"",HLOOKUP($AF347,$AH$21:$BM$46,17,FALSE)))</f>
        <v>#N/A</v>
      </c>
    </row>
    <row r="364" spans="32:32">
      <c r="AF364" s="23" t="e">
        <f>IF(MATRIX!G244&lt;0,"ERROR",IF(HLOOKUP($AF347,$AH$21:$BM$46,18,FALSE)=0,"",HLOOKUP($AF347,$AH$21:$BM$46,18,FALSE)))</f>
        <v>#N/A</v>
      </c>
    </row>
    <row r="365" spans="32:32">
      <c r="AF365" s="23" t="e">
        <f>IF(MATRIX!G244&lt;0,"ERROR",IF(HLOOKUP($AF347,$AH$21:$BM$46,19,FALSE)=0,"",HLOOKUP($AF347,$AH$21:$BM$46,19,FALSE)))</f>
        <v>#N/A</v>
      </c>
    </row>
    <row r="366" spans="32:32">
      <c r="AF366" s="23" t="e">
        <f>IF(MATRIX!G244&lt;0,"ERROR",IF(HLOOKUP($AF347,$AH$21:$BM$46,20,FALSE)=0,"",HLOOKUP($AF347,$AH$21:$BM$46,20,FALSE)))</f>
        <v>#N/A</v>
      </c>
    </row>
    <row r="367" spans="32:32">
      <c r="AF367" s="23"/>
    </row>
    <row r="368" spans="32:32">
      <c r="AF368" s="23"/>
    </row>
    <row r="369" spans="32:32">
      <c r="AF369" s="23"/>
    </row>
    <row r="370" spans="32:32">
      <c r="AF370" s="32"/>
    </row>
    <row r="371" spans="32:32">
      <c r="AF371" s="10" t="s">
        <v>232</v>
      </c>
    </row>
    <row r="372" spans="32:32">
      <c r="AF372" s="19" t="e">
        <f>VLOOKUP('data joblist'!$C$301,$X$21:$AA$39,4,FALSE)</f>
        <v>#N/A</v>
      </c>
    </row>
    <row r="373" spans="32:32">
      <c r="AF373" s="23" t="e">
        <f>IF(MATRIX!G244&lt;0,"ERROR",HLOOKUP($AF372,$AH$21:$BM$46,2,FALSE))</f>
        <v>#N/A</v>
      </c>
    </row>
    <row r="374" spans="32:32">
      <c r="AF374" s="23" t="e">
        <f>IF(MATRIX!G244&lt;0,"ERROR",IF(HLOOKUP($AF372,$AH$21:$BM$46,3,FALSE)=0,"",HLOOKUP($AF372,$AH$21:$BM$46,3,FALSE)))</f>
        <v>#N/A</v>
      </c>
    </row>
    <row r="375" spans="32:32">
      <c r="AF375" s="23" t="e">
        <f>IF(MATRIX!G244&lt;0,"ERROR",IF(HLOOKUP($AF372,$AH$21:$BM$46,4,FALSE)=0,"",HLOOKUP($AF372,$AH$21:$BM$46,4,FALSE)))</f>
        <v>#N/A</v>
      </c>
    </row>
    <row r="376" spans="32:32">
      <c r="AF376" s="23" t="e">
        <f>IF(MATRIX!G244&lt;0,"ERROR",IF(HLOOKUP($AF372,$AH$21:$BM$46,5,FALSE)=0,"",HLOOKUP($AF372,$AH$21:$BM$46,5,FALSE)))</f>
        <v>#N/A</v>
      </c>
    </row>
    <row r="377" spans="32:32">
      <c r="AF377" s="23" t="e">
        <f>IF(MATRIX!G244&lt;0,"ERROR",IF(HLOOKUP($AF372,$AH$21:$BM$46,6,FALSE)=0,"",HLOOKUP($AF372,$AH$21:$BM$46,6,FALSE)))</f>
        <v>#N/A</v>
      </c>
    </row>
    <row r="378" spans="32:32">
      <c r="AF378" s="23" t="e">
        <f>IF(MATRIX!G244&lt;0,"ERROR",IF(HLOOKUP($AF372,$AH$21:$BM$46,7,FALSE)=0,"",HLOOKUP($AF372,$AH$21:$BM$46,7,FALSE)))</f>
        <v>#N/A</v>
      </c>
    </row>
    <row r="379" spans="32:32">
      <c r="AF379" s="23" t="e">
        <f>IF(MATRIX!G244&lt;0,"ERROR",IF(HLOOKUP($AF372,$AH$21:$BM$46,8,FALSE)=0,"",HLOOKUP($AF372,$AH$21:$BM$46,8,FALSE)))</f>
        <v>#N/A</v>
      </c>
    </row>
    <row r="380" spans="32:32">
      <c r="AF380" s="23" t="e">
        <f>IF(MATRIX!G244&lt;0,"ERROR",IF(HLOOKUP($AF372,$AH$21:$BM$46,9,FALSE)=0,"",HLOOKUP($AF372,$AH$21:$BM$46,9,FALSE)))</f>
        <v>#N/A</v>
      </c>
    </row>
    <row r="381" spans="32:32">
      <c r="AF381" s="23" t="e">
        <f>IF(MATRIX!G244&lt;0,"ERROR",IF(HLOOKUP($AF372,$AH$21:$BM$46,10,FALSE)=0,"",HLOOKUP($AF372,$AH$21:$BM$46,10,FALSE)))</f>
        <v>#N/A</v>
      </c>
    </row>
    <row r="382" spans="32:32">
      <c r="AF382" s="23" t="e">
        <f>IF(MATRIX!G244&lt;0,"ERROR",IF(HLOOKUP($AF372,$AH$21:$BM$46,11,FALSE)=0,"",HLOOKUP($AF372,$AH$21:$BM$46,11,FALSE)))</f>
        <v>#N/A</v>
      </c>
    </row>
    <row r="383" spans="32:32">
      <c r="AF383" s="23" t="e">
        <f>IF(MATRIX!G244&lt;0,"ERROR",IF(HLOOKUP($AF372,$AH$21:$BM$46,12,FALSE)=0,"",HLOOKUP($AF372,$AH$21:$BM$46,12,FALSE)))</f>
        <v>#N/A</v>
      </c>
    </row>
    <row r="384" spans="32:32">
      <c r="AF384" s="23" t="e">
        <f>IF(MATRIX!G244&lt;0,"ERROR",IF(HLOOKUP($AF372,$AH$21:$BM$46,13,FALSE)=0,"",HLOOKUP($AF372,$AH$21:$BM$46,13,FALSE)))</f>
        <v>#N/A</v>
      </c>
    </row>
    <row r="385" spans="32:32">
      <c r="AF385" s="23" t="e">
        <f>IF(MATRIX!G244&lt;0,"ERROR",IF(HLOOKUP($AF372,$AH$21:$BM$46,14,FALSE)=0,"",HLOOKUP($AF372,$AH$21:$BM$46,14,FALSE)))</f>
        <v>#N/A</v>
      </c>
    </row>
    <row r="386" spans="32:32">
      <c r="AF386" s="23" t="e">
        <f>IF(MATRIX!G244&lt;0,"ERROR",IF(HLOOKUP($AF372,$AH$21:$BM$46,15,FALSE)=0,"",HLOOKUP($AF372,$AH$21:$BM$46,15,FALSE)))</f>
        <v>#N/A</v>
      </c>
    </row>
    <row r="387" spans="32:32">
      <c r="AF387" s="23" t="e">
        <f>IF(MATRIX!G244&lt;0,"ERROR",IF(HLOOKUP($AF372,$AH$21:$BM$46,16,FALSE)=0,"",HLOOKUP($AF372,$AH$21:$BM$46,16,FALSE)))</f>
        <v>#N/A</v>
      </c>
    </row>
    <row r="388" spans="32:32">
      <c r="AF388" s="23" t="e">
        <f>IF(MATRIX!G244&lt;0,"ERROR",IF(HLOOKUP($AF372,$AH$21:$BM$46,17,FALSE)=0,"",HLOOKUP($AF372,$AH$21:$BM$46,17,FALSE)))</f>
        <v>#N/A</v>
      </c>
    </row>
    <row r="389" spans="32:32">
      <c r="AF389" s="23" t="e">
        <f>IF(MATRIX!G244&lt;0,"ERROR",IF(HLOOKUP($AF372,$AH$21:$BM$46,18,FALSE)=0,"",HLOOKUP($AF372,$AH$21:$BM$46,18,FALSE)))</f>
        <v>#N/A</v>
      </c>
    </row>
    <row r="390" spans="32:32">
      <c r="AF390" s="23" t="e">
        <f>IF(MATRIX!G244&lt;0,"ERROR",IF(HLOOKUP($AF372,$AH$21:$BM$46,19,FALSE)=0,"",HLOOKUP($AF372,$AH$21:$BM$46,19,FALSE)))</f>
        <v>#N/A</v>
      </c>
    </row>
    <row r="391" spans="32:32">
      <c r="AF391" s="23" t="e">
        <f>IF(MATRIX!G244&lt;0,"ERROR",IF(HLOOKUP($AF372,$AH$21:$BM$46,20,FALSE)=0,"",HLOOKUP($AF372,$AH$21:$BM$46,20,FALSE)))</f>
        <v>#N/A</v>
      </c>
    </row>
    <row r="392" spans="32:32">
      <c r="AF392" s="23"/>
    </row>
    <row r="393" spans="32:32">
      <c r="AF393" s="23"/>
    </row>
    <row r="394" spans="32:32">
      <c r="AF394" s="23"/>
    </row>
    <row r="395" spans="32:32">
      <c r="AF395" s="32"/>
    </row>
    <row r="396" spans="32:32">
      <c r="AF396" s="10" t="s">
        <v>233</v>
      </c>
    </row>
    <row r="397" spans="32:32">
      <c r="AF397" s="19" t="e">
        <f>VLOOKUP('data joblist'!$C$322,$X$21:$AA$39,4,FALSE)</f>
        <v>#N/A</v>
      </c>
    </row>
    <row r="398" spans="32:32">
      <c r="AF398" s="23" t="e">
        <f>IF(MATRIX!G244&lt;0,"ERROR",HLOOKUP($AF397,$AH$21:$BM$46,2,FALSE))</f>
        <v>#N/A</v>
      </c>
    </row>
    <row r="399" spans="32:32">
      <c r="AF399" s="23" t="e">
        <f>IF(MATRIX!G244&lt;0,"ERROR",IF(HLOOKUP($AF397,$AH$21:$BM$46,3,FALSE)=0,"",HLOOKUP($AF397,$AH$21:$BM$46,3,FALSE)))</f>
        <v>#N/A</v>
      </c>
    </row>
    <row r="400" spans="32:32">
      <c r="AF400" s="23" t="e">
        <f>IF(MATRIX!G244&lt;0,"ERROR",IF(HLOOKUP($AF397,$AH$21:$BM$46,4,FALSE)=0,"",HLOOKUP($AF397,$AH$21:$BM$46,4,FALSE)))</f>
        <v>#N/A</v>
      </c>
    </row>
    <row r="401" spans="32:32">
      <c r="AF401" s="23" t="e">
        <f>IF(MATRIX!G244&lt;0,"ERROR",IF(HLOOKUP($AF397,$AH$21:$BM$46,5,FALSE)=0,"",HLOOKUP($AF397,$AH$21:$BM$46,5,FALSE)))</f>
        <v>#N/A</v>
      </c>
    </row>
    <row r="402" spans="32:32">
      <c r="AF402" s="23" t="e">
        <f>IF(MATRIX!G244&lt;0,"ERROR",IF(HLOOKUP($AF397,$AH$21:$BM$46,6,FALSE)=0,"",HLOOKUP($AF397,$AH$21:$BM$46,6,FALSE)))</f>
        <v>#N/A</v>
      </c>
    </row>
    <row r="403" spans="32:32">
      <c r="AF403" s="23" t="e">
        <f>IF(MATRIX!G244&lt;0,"ERROR",IF(HLOOKUP($AF397,$AH$21:$BM$46,7,FALSE)=0,"",HLOOKUP($AF397,$AH$21:$BM$46,7,FALSE)))</f>
        <v>#N/A</v>
      </c>
    </row>
    <row r="404" spans="32:32">
      <c r="AF404" s="23" t="e">
        <f>IF(MATRIX!G244&lt;0,"ERROR",IF(HLOOKUP($AF397,$AH$21:$BM$46,8,FALSE)=0,"",HLOOKUP($AF397,$AH$21:$BM$46,8,FALSE)))</f>
        <v>#N/A</v>
      </c>
    </row>
    <row r="405" spans="32:32">
      <c r="AF405" s="23" t="e">
        <f>IF(MATRIX!G244&lt;0,"ERROR",IF(HLOOKUP($AF397,$AH$21:$BM$46,9,FALSE)=0,"",HLOOKUP($AF397,$AH$21:$BM$46,9,FALSE)))</f>
        <v>#N/A</v>
      </c>
    </row>
    <row r="406" spans="32:32">
      <c r="AF406" s="23" t="e">
        <f>IF(MATRIX!G244&lt;0,"ERROR",IF(HLOOKUP($AF397,$AH$21:$BM$46,10,FALSE)=0,"",HLOOKUP($AF397,$AH$21:$BM$46,10,FALSE)))</f>
        <v>#N/A</v>
      </c>
    </row>
    <row r="407" spans="32:32">
      <c r="AF407" s="23" t="e">
        <f>IF(MATRIX!G244&lt;0,"ERROR",IF(HLOOKUP($AF397,$AH$21:$BM$46,11,FALSE)=0,"",HLOOKUP($AF397,$AH$21:$BM$46,11,FALSE)))</f>
        <v>#N/A</v>
      </c>
    </row>
    <row r="408" spans="32:32">
      <c r="AF408" s="23" t="e">
        <f>IF(MATRIX!G244&lt;0,"ERROR",IF(HLOOKUP($AF397,$AH$21:$BM$46,12,FALSE)=0,"",HLOOKUP($AF397,$AH$21:$BM$46,12,FALSE)))</f>
        <v>#N/A</v>
      </c>
    </row>
    <row r="409" spans="32:32">
      <c r="AF409" s="23" t="e">
        <f>IF(MATRIX!G244&lt;0,"ERROR",IF(HLOOKUP($AF397,$AH$21:$BM$46,13,FALSE)=0,"",HLOOKUP($AF397,$AH$21:$BM$46,13,FALSE)))</f>
        <v>#N/A</v>
      </c>
    </row>
    <row r="410" spans="32:32">
      <c r="AF410" s="23" t="e">
        <f>IF(MATRIX!G244&lt;0,"ERROR",IF(HLOOKUP($AF397,$AH$21:$BM$46,14,FALSE)=0,"",HLOOKUP($AF397,$AH$21:$BM$46,14,FALSE)))</f>
        <v>#N/A</v>
      </c>
    </row>
    <row r="411" spans="32:32">
      <c r="AF411" s="23" t="e">
        <f>IF(MATRIX!G244&lt;0,"ERROR",IF(HLOOKUP($AF397,$AH$21:$BM$46,15,FALSE)=0,"",HLOOKUP($AF397,$AH$21:$BM$46,15,FALSE)))</f>
        <v>#N/A</v>
      </c>
    </row>
    <row r="412" spans="32:32">
      <c r="AF412" s="23" t="e">
        <f>IF(MATRIX!G244&lt;0,"ERROR",IF(HLOOKUP($AF397,$AH$21:$BM$46,16,FALSE)=0,"",HLOOKUP($AF397,$AH$21:$BM$46,16,FALSE)))</f>
        <v>#N/A</v>
      </c>
    </row>
    <row r="413" spans="32:32">
      <c r="AF413" s="23" t="e">
        <f>IF(MATRIX!G244&lt;0,"ERROR",IF(HLOOKUP($AF397,$AH$21:$BM$46,17,FALSE)=0,"",HLOOKUP($AF397,$AH$21:$BM$46,17,FALSE)))</f>
        <v>#N/A</v>
      </c>
    </row>
    <row r="414" spans="32:32">
      <c r="AF414" s="23" t="e">
        <f>IF(MATRIX!G244&lt;0,"ERROR",IF(HLOOKUP($AF397,$AH$21:$BM$46,18,FALSE)=0,"",HLOOKUP($AF397,$AH$21:$BM$46,18,FALSE)))</f>
        <v>#N/A</v>
      </c>
    </row>
    <row r="415" spans="32:32">
      <c r="AF415" s="23" t="e">
        <f>IF(MATRIX!G244&lt;0,"ERROR",IF(HLOOKUP($AF397,$AH$21:$BM$46,19,FALSE)=0,"",HLOOKUP($AF397,$AH$21:$BM$46,19,FALSE)))</f>
        <v>#N/A</v>
      </c>
    </row>
    <row r="416" spans="32:32">
      <c r="AF416" s="23" t="e">
        <f>IF(MATRIX!G244&lt;0,"ERROR",IF(HLOOKUP($AF397,$AH$21:$BM$46,20,FALSE)=0,"",HLOOKUP($AF397,$AH$21:$BM$46,20,FALSE)))</f>
        <v>#N/A</v>
      </c>
    </row>
    <row r="417" spans="32:32">
      <c r="AF417" s="23"/>
    </row>
    <row r="418" spans="32:32">
      <c r="AF418" s="23"/>
    </row>
    <row r="419" spans="32:32">
      <c r="AF419" s="23"/>
    </row>
    <row r="420" spans="32:32">
      <c r="AF420" s="30"/>
    </row>
    <row r="421" spans="32:32">
      <c r="AF421" s="10" t="s">
        <v>234</v>
      </c>
    </row>
    <row r="422" spans="32:32">
      <c r="AF422" s="19" t="e">
        <f>VLOOKUP('data joblist'!$C$343,$X$21:$AA$39,4,FALSE)</f>
        <v>#N/A</v>
      </c>
    </row>
    <row r="423" spans="32:32">
      <c r="AF423" s="23" t="e">
        <f>IF(MATRIX!G244&lt;0,"ERROR",HLOOKUP($AF422,$AH$21:$BM$46,2,FALSE))</f>
        <v>#N/A</v>
      </c>
    </row>
    <row r="424" spans="32:32">
      <c r="AF424" s="23" t="e">
        <f>IF(MATRIX!G244&lt;0,"ERROR",IF(HLOOKUP($AF422,$AH$21:$BM$46,3,FALSE)=0,"",HLOOKUP($AF422,$AH$21:$BM$46,3,FALSE)))</f>
        <v>#N/A</v>
      </c>
    </row>
    <row r="425" spans="32:32">
      <c r="AF425" s="23" t="e">
        <f>IF(MATRIX!G244&lt;0,"ERROR",IF(HLOOKUP($AF422,$AH$21:$BM$46,4,FALSE)=0,"",HLOOKUP($AF422,$AH$21:$BM$46,4,FALSE)))</f>
        <v>#N/A</v>
      </c>
    </row>
    <row r="426" spans="32:32">
      <c r="AF426" s="23" t="e">
        <f>IF(MATRIX!G244&lt;0,"ERROR",IF(HLOOKUP($AF422,$AH$21:$BM$46,5,FALSE)=0,"",HLOOKUP($AF422,$AH$21:$BM$46,5,FALSE)))</f>
        <v>#N/A</v>
      </c>
    </row>
    <row r="427" spans="32:32">
      <c r="AF427" s="23" t="e">
        <f>IF(MATRIX!G244&lt;0,"ERROR",IF(HLOOKUP($AF422,$AH$21:$BM$46,6,FALSE)=0,"",HLOOKUP($AF422,$AH$21:$BM$46,6,FALSE)))</f>
        <v>#N/A</v>
      </c>
    </row>
    <row r="428" spans="32:32">
      <c r="AF428" s="23" t="e">
        <f>IF(MATRIX!G244&lt;0,"ERROR",IF(HLOOKUP($AF422,$AH$21:$BM$46,7,FALSE)=0,"",HLOOKUP($AF422,$AH$21:$BM$46,7,FALSE)))</f>
        <v>#N/A</v>
      </c>
    </row>
    <row r="429" spans="32:32">
      <c r="AF429" s="23" t="e">
        <f>IF(MATRIX!G244&lt;0,"ERROR",IF(HLOOKUP($AF422,$AH$21:$BM$46,8,FALSE)=0,"",HLOOKUP($AF422,$AH$21:$BM$46,8,FALSE)))</f>
        <v>#N/A</v>
      </c>
    </row>
    <row r="430" spans="32:32">
      <c r="AF430" s="23" t="e">
        <f>IF(MATRIX!G244&lt;0,"ERROR",IF(HLOOKUP($AF422,$AH$21:$BM$46,9,FALSE)=0,"",HLOOKUP($AF422,$AH$21:$BM$46,9,FALSE)))</f>
        <v>#N/A</v>
      </c>
    </row>
    <row r="431" spans="32:32">
      <c r="AF431" s="23" t="e">
        <f>IF(MATRIX!G244&lt;0,"ERROR",IF(HLOOKUP($AF422,$AH$21:$BM$46,10,FALSE)=0,"",HLOOKUP($AF422,$AH$21:$BM$46,10,FALSE)))</f>
        <v>#N/A</v>
      </c>
    </row>
    <row r="432" spans="32:32">
      <c r="AF432" s="23" t="e">
        <f>IF(MATRIX!G244&lt;0,"ERROR",IF(HLOOKUP($AF422,$AH$21:$BM$46,11,FALSE)=0,"",HLOOKUP($AF422,$AH$21:$BM$46,11,FALSE)))</f>
        <v>#N/A</v>
      </c>
    </row>
    <row r="433" spans="32:32">
      <c r="AF433" s="23" t="e">
        <f>IF(MATRIX!G244&lt;0,"ERROR",IF(HLOOKUP($AF422,$AH$21:$BM$46,12,FALSE)=0,"",HLOOKUP($AF422,$AH$21:$BM$46,12,FALSE)))</f>
        <v>#N/A</v>
      </c>
    </row>
    <row r="434" spans="32:32">
      <c r="AF434" s="23" t="e">
        <f>IF(MATRIX!G244&lt;0,"ERROR",IF(HLOOKUP($AF422,$AH$21:$BM$46,13,FALSE)=0,"",HLOOKUP($AF422,$AH$21:$BM$46,13,FALSE)))</f>
        <v>#N/A</v>
      </c>
    </row>
    <row r="435" spans="32:32">
      <c r="AF435" s="23" t="e">
        <f>IF(MATRIX!G244&lt;0,"ERROR",IF(HLOOKUP($AF422,$AH$21:$BM$46,14,FALSE)=0,"",HLOOKUP($AF422,$AH$21:$BM$46,14,FALSE)))</f>
        <v>#N/A</v>
      </c>
    </row>
    <row r="436" spans="32:32">
      <c r="AF436" s="23" t="e">
        <f>IF(MATRIX!G244&lt;0,"ERROR",IF(HLOOKUP($AF422,$AH$21:$BM$46,15,FALSE)=0,"",HLOOKUP($AF422,$AH$21:$BM$46,15,FALSE)))</f>
        <v>#N/A</v>
      </c>
    </row>
    <row r="437" spans="32:32">
      <c r="AF437" s="23" t="e">
        <f>IF(MATRIX!G244&lt;0,"ERROR",IF(HLOOKUP($AF422,$AH$21:$BM$46,16,FALSE)=0,"",HLOOKUP($AF422,$AH$21:$BM$46,16,FALSE)))</f>
        <v>#N/A</v>
      </c>
    </row>
    <row r="438" spans="32:32">
      <c r="AF438" s="23" t="e">
        <f>IF(MATRIX!G244&lt;0,"ERROR",IF(HLOOKUP($AF422,$AH$21:$BM$46,17,FALSE)=0,"",HLOOKUP($AF422,$AH$21:$BM$46,17,FALSE)))</f>
        <v>#N/A</v>
      </c>
    </row>
    <row r="439" spans="32:32">
      <c r="AF439" s="23" t="e">
        <f>IF(MATRIX!G244&lt;0,"ERROR",IF(HLOOKUP($AF422,$AH$21:$BM$46,18,FALSE)=0,"",HLOOKUP($AF422,$AH$21:$BM$46,18,FALSE)))</f>
        <v>#N/A</v>
      </c>
    </row>
    <row r="440" spans="32:32">
      <c r="AF440" s="23" t="e">
        <f>IF(MATRIX!G244&lt;0,"ERROR",IF(HLOOKUP($AF422,$AH$21:$BM$46,19,FALSE)=0,"",HLOOKUP($AF422,$AH$21:$BM$46,19,FALSE)))</f>
        <v>#N/A</v>
      </c>
    </row>
    <row r="441" spans="32:32">
      <c r="AF441" s="23" t="e">
        <f>IF(MATRIX!G244&lt;0,"ERROR",IF(HLOOKUP($AF422,$AH$21:$BM$46,20,FALSE)=0,"",HLOOKUP($AF422,$AH$21:$BM$46,20,FALSE)))</f>
        <v>#N/A</v>
      </c>
    </row>
    <row r="442" spans="32:32">
      <c r="AF442" s="23"/>
    </row>
    <row r="443" spans="32:32">
      <c r="AF443" s="23"/>
    </row>
    <row r="444" spans="32:32">
      <c r="AF444" s="23"/>
    </row>
    <row r="445" spans="32:32">
      <c r="AF445" s="23"/>
    </row>
    <row r="446" spans="32:32">
      <c r="AF446" s="30"/>
    </row>
    <row r="447" spans="32:32">
      <c r="AF447" s="10" t="s">
        <v>235</v>
      </c>
    </row>
    <row r="448" spans="32:32">
      <c r="AF448" s="19" t="e">
        <f>VLOOKUP('data joblist'!$C$364,$X$21:$AA$39,4,FALSE)</f>
        <v>#N/A</v>
      </c>
    </row>
    <row r="449" spans="32:32">
      <c r="AF449" s="23" t="e">
        <f>IF(MATRIX!G244&lt;0,"ERROR",HLOOKUP($AF448,$AH$21:$BM$46,2,FALSE))</f>
        <v>#N/A</v>
      </c>
    </row>
    <row r="450" spans="32:32">
      <c r="AF450" s="23" t="e">
        <f>IF(MATRIX!G244&lt;0,"ERROR",IF(HLOOKUP($AF448,$AH$21:$BM$46,3,FALSE)=0,"",HLOOKUP($AF448,$AH$21:$BM$46,3,FALSE)))</f>
        <v>#N/A</v>
      </c>
    </row>
    <row r="451" spans="32:32">
      <c r="AF451" s="23" t="e">
        <f>IF(MATRIX!G244&lt;0,"ERROR",IF(HLOOKUP($AF448,$AH$21:$BM$46,4,FALSE)=0,"",HLOOKUP($AF448,$AH$21:$BM$46,4,FALSE)))</f>
        <v>#N/A</v>
      </c>
    </row>
    <row r="452" spans="32:32">
      <c r="AF452" s="23" t="e">
        <f>IF(MATRIX!G244&lt;0,"ERROR",IF(HLOOKUP($AF448,$AH$21:$BM$46,5,FALSE)=0,"",HLOOKUP($AF448,$AH$21:$BM$46,5,FALSE)))</f>
        <v>#N/A</v>
      </c>
    </row>
    <row r="453" spans="32:32">
      <c r="AF453" s="23" t="e">
        <f>IF(MATRIX!G244&lt;0,"ERROR",IF(HLOOKUP($AF448,$AH$21:$BM$46,6,FALSE)=0,"",HLOOKUP($AF448,$AH$21:$BM$46,6,FALSE)))</f>
        <v>#N/A</v>
      </c>
    </row>
    <row r="454" spans="32:32">
      <c r="AF454" s="23" t="e">
        <f>IF(MATRIX!G244&lt;0,"ERROR",IF(HLOOKUP($AF448,$AH$21:$BM$46,7,FALSE)=0,"",HLOOKUP($AF448,$AH$21:$BM$46,7,FALSE)))</f>
        <v>#N/A</v>
      </c>
    </row>
    <row r="455" spans="32:32">
      <c r="AF455" s="23" t="e">
        <f>IF(MATRIX!G244&lt;0,"ERROR",IF(HLOOKUP($AF448,$AH$21:$BM$46,8,FALSE)=0,"",HLOOKUP($AF448,$AH$21:$BM$46,8,FALSE)))</f>
        <v>#N/A</v>
      </c>
    </row>
    <row r="456" spans="32:32">
      <c r="AF456" s="23" t="e">
        <f>IF(MATRIX!G244&lt;0,"ERROR",IF(HLOOKUP($AF448,$AH$21:$BM$46,9,FALSE)=0,"",HLOOKUP($AF448,$AH$21:$BM$46,9,FALSE)))</f>
        <v>#N/A</v>
      </c>
    </row>
    <row r="457" spans="32:32">
      <c r="AF457" s="23" t="e">
        <f>IF(MATRIX!G244&lt;0,"ERROR",IF(HLOOKUP($AF448,$AH$21:$BM$46,10,FALSE)=0,"",HLOOKUP($AF448,$AH$21:$BM$46,10,FALSE)))</f>
        <v>#N/A</v>
      </c>
    </row>
    <row r="458" spans="32:32">
      <c r="AF458" s="23" t="e">
        <f>IF(MATRIX!G244&lt;0,"ERROR",IF(HLOOKUP($AF448,$AH$21:$BM$46,11,FALSE)=0,"",HLOOKUP($AF448,$AH$21:$BM$46,11,FALSE)))</f>
        <v>#N/A</v>
      </c>
    </row>
    <row r="459" spans="32:32">
      <c r="AF459" s="23" t="e">
        <f>IF(MATRIX!G244&lt;0,"ERROR",IF(HLOOKUP($AF448,$AH$21:$BM$46,12,FALSE)=0,"",HLOOKUP($AF448,$AH$21:$BM$46,12,FALSE)))</f>
        <v>#N/A</v>
      </c>
    </row>
    <row r="460" spans="32:32">
      <c r="AF460" s="23" t="e">
        <f>IF(MATRIX!G244&lt;0,"ERROR",IF(HLOOKUP($AF448,$AH$21:$BM$46,13,FALSE)=0,"",HLOOKUP($AF448,$AH$21:$BM$46,13,FALSE)))</f>
        <v>#N/A</v>
      </c>
    </row>
    <row r="461" spans="32:32">
      <c r="AF461" s="23" t="e">
        <f>IF(MATRIX!G244&lt;0,"ERROR",IF(HLOOKUP($AF448,$AH$21:$BM$46,14,FALSE)=0,"",HLOOKUP($AF448,$AH$21:$BM$46,14,FALSE)))</f>
        <v>#N/A</v>
      </c>
    </row>
    <row r="462" spans="32:32">
      <c r="AF462" s="23" t="e">
        <f>IF(MATRIX!G244&lt;0,"ERROR",IF(HLOOKUP($AF448,$AH$21:$BM$46,15,FALSE)=0,"",HLOOKUP($AF448,$AH$21:$BM$46,15,FALSE)))</f>
        <v>#N/A</v>
      </c>
    </row>
    <row r="463" spans="32:32">
      <c r="AF463" s="23" t="e">
        <f>IF(MATRIX!G244&lt;0,"ERROR",IF(HLOOKUP($AF448,$AH$21:$BM$46,16,FALSE)=0,"",HLOOKUP($AF448,$AH$21:$BM$46,16,FALSE)))</f>
        <v>#N/A</v>
      </c>
    </row>
    <row r="464" spans="32:32">
      <c r="AF464" s="23" t="e">
        <f>IF(MATRIX!G244&lt;0,"ERROR",IF(HLOOKUP($AF448,$AH$21:$BM$46,17,FALSE)=0,"",HLOOKUP($AF448,$AH$21:$BM$46,17,FALSE)))</f>
        <v>#N/A</v>
      </c>
    </row>
    <row r="465" spans="32:32">
      <c r="AF465" s="23" t="e">
        <f>IF(MATRIX!G244&lt;0,"ERROR",IF(HLOOKUP($AF448,$AH$21:$BM$46,18,FALSE)=0,"",HLOOKUP($AF448,$AH$21:$BM$46,18,FALSE)))</f>
        <v>#N/A</v>
      </c>
    </row>
    <row r="466" spans="32:32">
      <c r="AF466" s="23" t="e">
        <f>IF(MATRIX!G244&lt;0,"ERROR",IF(HLOOKUP($AF448,$AH$21:$BM$46,19,FALSE)=0,"",HLOOKUP($AF448,$AH$21:$BM$46,19,FALSE)))</f>
        <v>#N/A</v>
      </c>
    </row>
    <row r="467" spans="32:32">
      <c r="AF467" s="23" t="e">
        <f>IF(MATRIX!G244&lt;0,"ERROR",IF(HLOOKUP($AF448,$AH$21:$BM$46,20,FALSE)=0,"",HLOOKUP($AF448,$AH$21:$BM$46,20,FALSE)))</f>
        <v>#N/A</v>
      </c>
    </row>
    <row r="468" spans="32:32">
      <c r="AF468" s="23"/>
    </row>
    <row r="469" spans="32:32">
      <c r="AF469" s="23"/>
    </row>
    <row r="470" spans="32:32">
      <c r="AF470" s="23"/>
    </row>
  </sheetData>
  <protectedRanges>
    <protectedRange sqref="AU22:AU28" name="data bole ubah_13_1"/>
    <protectedRange sqref="AT22:AT26" name="data bole ubah_12_1"/>
    <protectedRange sqref="AS22:AS26" name="data bole ubah_11_1"/>
    <protectedRange sqref="AR22:AR27" name="data bole ubah_10_1"/>
    <protectedRange sqref="AQ26 AQ22:AQ24 AQ21:AT21" name="data bole ubah_9_1"/>
    <protectedRange sqref="AP22:AP26" name="data bole ubah_8_1"/>
    <protectedRange sqref="AO33:AO34 AO22:AO31" name="data bole ubah_7_1"/>
    <protectedRange sqref="AM22:AM31" name="data bole ubah_5_2"/>
    <protectedRange sqref="AL31:AL32 AL22:AL23 AL25 AL28" name="data bole ubah_4_2"/>
    <protectedRange sqref="AK22:AK24 AK26:AK29" name="data bole ubah_9"/>
    <protectedRange sqref="AJ22:AJ26 AJ28:AJ29" name="data bole ubah_4"/>
    <protectedRange sqref="AI22:AI30" name="data bole ubah_3_1"/>
    <protectedRange sqref="AH22:AH42" name="data bole ubah_2"/>
    <protectedRange sqref="R18" name="data bole ubah_1"/>
    <protectedRange sqref="F18:Q18 X246:AE253 AG246:BS253 AF246:AF470 X51:BS245 AI35:BS42 AJ30:AK30 AB43:BS50 AI31:AK33 AM32:AN33 AI34:AN34 AP33:BS34 AP27:AQ27 AS27:AT27 AP28:AT28 AP29:AU32 X22:AG35 X36:AA50 AB36:AG42 F19:W253 X21:AM21 AO21:AP21 AN21:AN22 AN24:AN31 AV22:BS32 X18:BS20 AU21:BS21" name="data bole ubah"/>
    <protectedRange sqref="AF20:AF470" name="hazard description"/>
    <protectedRange sqref="G2:G65538" name="form selection"/>
    <protectedRange sqref="D3:D5" name="maklumat"/>
    <protectedRange sqref="B9:E208" name="HIRA\"/>
  </protectedRanges>
  <customSheetViews>
    <customSheetView guid="{AB56CD0F-A69B-43C5-AE2A-2FB8C6520542}">
      <selection activeCell="E5" sqref="E5"/>
      <pageMargins left="0.7" right="0.7" top="0.75" bottom="0.75" header="0.3" footer="0.3"/>
    </customSheetView>
  </customSheetViews>
  <mergeCells count="11">
    <mergeCell ref="J22:J23"/>
    <mergeCell ref="K22:L22"/>
    <mergeCell ref="M22:M23"/>
    <mergeCell ref="N22:N23"/>
    <mergeCell ref="Q22:Q23"/>
    <mergeCell ref="U22:U23"/>
    <mergeCell ref="T22:T23"/>
    <mergeCell ref="R22:R23"/>
    <mergeCell ref="S22:S23"/>
    <mergeCell ref="O22:O23"/>
    <mergeCell ref="P22:P23"/>
  </mergeCells>
  <hyperlinks>
    <hyperlink ref="AH169" location="JOBLIST!B169" display="Go to g169"/>
    <hyperlink ref="AH190" location="JOBLIST!B151" display="Go to g152"/>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91</vt:i4>
      </vt:variant>
    </vt:vector>
  </HeadingPairs>
  <TitlesOfParts>
    <vt:vector size="100" baseType="lpstr">
      <vt:lpstr>USER GUIDELINE</vt:lpstr>
      <vt:lpstr>MAIN MENU</vt:lpstr>
      <vt:lpstr>JOBLIST</vt:lpstr>
      <vt:lpstr>ENVIRONMENTAL IMPACT</vt:lpstr>
      <vt:lpstr>EAIA</vt:lpstr>
      <vt:lpstr>RISK REG LIST</vt:lpstr>
      <vt:lpstr>MATRIX</vt:lpstr>
      <vt:lpstr>data joblist</vt:lpstr>
      <vt:lpstr>  </vt:lpstr>
      <vt:lpstr>Activity_1</vt:lpstr>
      <vt:lpstr>Activity_1_top</vt:lpstr>
      <vt:lpstr>Activity_10</vt:lpstr>
      <vt:lpstr>Activity_10_Top</vt:lpstr>
      <vt:lpstr>Activity_11</vt:lpstr>
      <vt:lpstr>Activity_11_Top</vt:lpstr>
      <vt:lpstr>Activity_112_Top</vt:lpstr>
      <vt:lpstr>Activity_12</vt:lpstr>
      <vt:lpstr>Activity_12_Top</vt:lpstr>
      <vt:lpstr>Activity_13</vt:lpstr>
      <vt:lpstr>Activity_13_Top</vt:lpstr>
      <vt:lpstr>Activity_14</vt:lpstr>
      <vt:lpstr>Activity_14_Top</vt:lpstr>
      <vt:lpstr>Activity_15</vt:lpstr>
      <vt:lpstr>Activity_15_Top</vt:lpstr>
      <vt:lpstr>Activity_16</vt:lpstr>
      <vt:lpstr>Activity_16_Top</vt:lpstr>
      <vt:lpstr>Activity_17</vt:lpstr>
      <vt:lpstr>Activity_17_Top</vt:lpstr>
      <vt:lpstr>Activity_18</vt:lpstr>
      <vt:lpstr>Activity_18_Top</vt:lpstr>
      <vt:lpstr>Activity_2</vt:lpstr>
      <vt:lpstr>Activity_2_Top</vt:lpstr>
      <vt:lpstr>Activity_3</vt:lpstr>
      <vt:lpstr>Activity_3_Top</vt:lpstr>
      <vt:lpstr>Activity_4</vt:lpstr>
      <vt:lpstr>Activity_4_Top</vt:lpstr>
      <vt:lpstr>Activity_5</vt:lpstr>
      <vt:lpstr>Activity_5_Top</vt:lpstr>
      <vt:lpstr>Activity_6</vt:lpstr>
      <vt:lpstr>Activity_6_Top</vt:lpstr>
      <vt:lpstr>Activity_7</vt:lpstr>
      <vt:lpstr>Activity_7_Top</vt:lpstr>
      <vt:lpstr>Activity_8</vt:lpstr>
      <vt:lpstr>Activity_8_Top</vt:lpstr>
      <vt:lpstr>Activity_9</vt:lpstr>
      <vt:lpstr>Activity_9_Top</vt:lpstr>
      <vt:lpstr>ADVANTAGE</vt:lpstr>
      <vt:lpstr>benefit</vt:lpstr>
      <vt:lpstr>buttonjob1</vt:lpstr>
      <vt:lpstr>buttonjob2</vt:lpstr>
      <vt:lpstr>correction1</vt:lpstr>
      <vt:lpstr>Custom_made</vt:lpstr>
      <vt:lpstr>daman1</vt:lpstr>
      <vt:lpstr>daman2</vt:lpstr>
      <vt:lpstr>daman3</vt:lpstr>
      <vt:lpstr>daman4</vt:lpstr>
      <vt:lpstr>daman5</vt:lpstr>
      <vt:lpstr>daman6</vt:lpstr>
      <vt:lpstr>daman7</vt:lpstr>
      <vt:lpstr>daman8</vt:lpstr>
      <vt:lpstr>daman9</vt:lpstr>
      <vt:lpstr>define_process</vt:lpstr>
      <vt:lpstr>evaluation_comple</vt:lpstr>
      <vt:lpstr>Evaluation_complete</vt:lpstr>
      <vt:lpstr>evaluationcompleted</vt:lpstr>
      <vt:lpstr>evaluationcompleted_latest</vt:lpstr>
      <vt:lpstr>first_step</vt:lpstr>
      <vt:lpstr>hazard_identification</vt:lpstr>
      <vt:lpstr>hazid</vt:lpstr>
      <vt:lpstr>how_to_run</vt:lpstr>
      <vt:lpstr>Impact1</vt:lpstr>
      <vt:lpstr>impact1_joblist</vt:lpstr>
      <vt:lpstr>Impact2</vt:lpstr>
      <vt:lpstr>impact2_joblist</vt:lpstr>
      <vt:lpstr>Impact3</vt:lpstr>
      <vt:lpstr>impact3_joblist</vt:lpstr>
      <vt:lpstr>Impact4</vt:lpstr>
      <vt:lpstr>impact4_joblist</vt:lpstr>
      <vt:lpstr>Impact5</vt:lpstr>
      <vt:lpstr>impact5_joblist</vt:lpstr>
      <vt:lpstr>Impact6</vt:lpstr>
      <vt:lpstr>impact6_joblist</vt:lpstr>
      <vt:lpstr>Impact7</vt:lpstr>
      <vt:lpstr>impact7_joblist</vt:lpstr>
      <vt:lpstr>Impact8</vt:lpstr>
      <vt:lpstr>impact8_joblist</vt:lpstr>
      <vt:lpstr>Impact9</vt:lpstr>
      <vt:lpstr>impact9_joblist</vt:lpstr>
      <vt:lpstr>input_department</vt:lpstr>
      <vt:lpstr>input_process</vt:lpstr>
      <vt:lpstr>EAIA!Print_Area</vt:lpstr>
      <vt:lpstr>JOBLIST!Print_Area</vt:lpstr>
      <vt:lpstr>MATRIX!Print_Area</vt:lpstr>
      <vt:lpstr>'RISK REG LIST'!Print_Area</vt:lpstr>
      <vt:lpstr>Risk_analysis</vt:lpstr>
      <vt:lpstr>Risk_evaluation</vt:lpstr>
      <vt:lpstr>Saving_Printing</vt:lpstr>
      <vt:lpstr>User_Manual</vt:lpstr>
      <vt:lpstr>userfriendliness</vt:lpstr>
      <vt:lpstr>What_is_HIRARC</vt:lpstr>
    </vt:vector>
  </TitlesOfParts>
  <Company>DQS Certification (M) Sdn Bhd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DQS Certification (M) Sdn Bhd</dc:creator>
  <cp:lastModifiedBy>DamanHuri</cp:lastModifiedBy>
  <cp:lastPrinted>2016-12-14T04:08:03Z</cp:lastPrinted>
  <dcterms:created xsi:type="dcterms:W3CDTF">2011-04-04T06:37:33Z</dcterms:created>
  <dcterms:modified xsi:type="dcterms:W3CDTF">2016-12-14T04:11:38Z</dcterms:modified>
</cp:coreProperties>
</file>